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900" windowHeight="13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Sheet1!$A$1:$AX$39</definedName>
  </definedNames>
  <calcPr calcId="145621"/>
</workbook>
</file>

<file path=xl/calcChain.xml><?xml version="1.0" encoding="utf-8"?>
<calcChain xmlns="http://schemas.openxmlformats.org/spreadsheetml/2006/main">
  <c r="B31" i="1" l="1"/>
  <c r="A31" i="1"/>
  <c r="A30" i="1"/>
  <c r="B29" i="1"/>
  <c r="A29" i="1"/>
  <c r="A28" i="1"/>
  <c r="B27" i="1"/>
  <c r="A27" i="1"/>
  <c r="A26" i="1"/>
  <c r="B25" i="1"/>
  <c r="A25" i="1"/>
  <c r="A24" i="1"/>
  <c r="B23" i="1"/>
  <c r="A23" i="1"/>
  <c r="A22" i="1"/>
  <c r="B21" i="1"/>
  <c r="A21" i="1"/>
  <c r="A20" i="1"/>
  <c r="B19" i="1"/>
  <c r="A19" i="1"/>
  <c r="A18" i="1"/>
  <c r="B17" i="1"/>
  <c r="A17" i="1"/>
  <c r="A16" i="1"/>
  <c r="B15" i="1"/>
  <c r="A15" i="1"/>
  <c r="A14" i="1"/>
  <c r="D31" i="1"/>
  <c r="C31" i="1"/>
  <c r="C30" i="1"/>
  <c r="D29" i="1"/>
  <c r="C29" i="1"/>
  <c r="C28" i="1"/>
  <c r="D27" i="1"/>
  <c r="C27" i="1"/>
  <c r="C26" i="1"/>
  <c r="D25" i="1"/>
  <c r="C25" i="1"/>
  <c r="C24" i="1"/>
  <c r="D23" i="1"/>
  <c r="C23" i="1"/>
  <c r="C22" i="1"/>
  <c r="D21" i="1"/>
  <c r="C21" i="1"/>
  <c r="C20" i="1"/>
  <c r="D19" i="1"/>
  <c r="C19" i="1"/>
  <c r="C18" i="1"/>
  <c r="D17" i="1"/>
  <c r="C17" i="1"/>
  <c r="C16" i="1"/>
  <c r="D15" i="1"/>
  <c r="C15" i="1"/>
  <c r="C14" i="1"/>
  <c r="F31" i="1"/>
  <c r="E31" i="1"/>
  <c r="E30" i="1"/>
  <c r="F29" i="1"/>
  <c r="E29" i="1"/>
  <c r="E28" i="1"/>
  <c r="F27" i="1"/>
  <c r="E27" i="1"/>
  <c r="E26" i="1"/>
  <c r="F25" i="1"/>
  <c r="E25" i="1"/>
  <c r="E24" i="1"/>
  <c r="F23" i="1"/>
  <c r="E23" i="1"/>
  <c r="E22" i="1"/>
  <c r="F21" i="1"/>
  <c r="E21" i="1"/>
  <c r="E20" i="1"/>
  <c r="F19" i="1"/>
  <c r="E19" i="1"/>
  <c r="E18" i="1"/>
  <c r="F17" i="1"/>
  <c r="E17" i="1"/>
  <c r="E16" i="1"/>
  <c r="F15" i="1"/>
  <c r="E15" i="1"/>
  <c r="E14" i="1"/>
  <c r="H31" i="1"/>
  <c r="G31" i="1"/>
  <c r="G30" i="1"/>
  <c r="H29" i="1"/>
  <c r="G29" i="1"/>
  <c r="G28" i="1"/>
  <c r="H27" i="1"/>
  <c r="G27" i="1"/>
  <c r="G26" i="1"/>
  <c r="H25" i="1"/>
  <c r="G25" i="1"/>
  <c r="G24" i="1"/>
  <c r="H23" i="1"/>
  <c r="G23" i="1"/>
  <c r="G22" i="1"/>
  <c r="H21" i="1"/>
  <c r="G21" i="1"/>
  <c r="G20" i="1"/>
  <c r="H19" i="1"/>
  <c r="G19" i="1"/>
  <c r="G18" i="1"/>
  <c r="H17" i="1"/>
  <c r="G17" i="1"/>
  <c r="G16" i="1"/>
  <c r="H15" i="1"/>
  <c r="G15" i="1"/>
  <c r="G14" i="1"/>
  <c r="J31" i="1"/>
  <c r="I31" i="1"/>
  <c r="I30" i="1"/>
  <c r="J29" i="1"/>
  <c r="I29" i="1"/>
  <c r="I28" i="1"/>
  <c r="I26" i="1"/>
  <c r="J27" i="1" s="1"/>
  <c r="I24" i="1"/>
  <c r="J25" i="1" s="1"/>
  <c r="J23" i="1"/>
  <c r="I22" i="1"/>
  <c r="I23" i="1" s="1"/>
  <c r="I20" i="1"/>
  <c r="J21" i="1" s="1"/>
  <c r="I18" i="1"/>
  <c r="I19" i="1" s="1"/>
  <c r="I16" i="1"/>
  <c r="J17" i="1" s="1"/>
  <c r="I15" i="1"/>
  <c r="I14" i="1"/>
  <c r="J15" i="1" s="1"/>
  <c r="L31" i="1"/>
  <c r="K31" i="1"/>
  <c r="K30" i="1"/>
  <c r="L29" i="1"/>
  <c r="K29" i="1"/>
  <c r="K28" i="1"/>
  <c r="L27" i="1"/>
  <c r="K27" i="1"/>
  <c r="K26" i="1"/>
  <c r="L25" i="1"/>
  <c r="K25" i="1"/>
  <c r="K24" i="1"/>
  <c r="L23" i="1"/>
  <c r="K23" i="1"/>
  <c r="K22" i="1"/>
  <c r="L21" i="1"/>
  <c r="K21" i="1"/>
  <c r="K20" i="1"/>
  <c r="L19" i="1"/>
  <c r="K19" i="1"/>
  <c r="K18" i="1"/>
  <c r="L17" i="1"/>
  <c r="K17" i="1"/>
  <c r="K16" i="1"/>
  <c r="L15" i="1"/>
  <c r="K15" i="1"/>
  <c r="K14" i="1"/>
  <c r="N31" i="1"/>
  <c r="M31" i="1"/>
  <c r="M30" i="1"/>
  <c r="N29" i="1"/>
  <c r="M29" i="1"/>
  <c r="M28" i="1"/>
  <c r="N27" i="1"/>
  <c r="M27" i="1"/>
  <c r="M26" i="1"/>
  <c r="N25" i="1"/>
  <c r="M25" i="1"/>
  <c r="M24" i="1"/>
  <c r="N23" i="1"/>
  <c r="M23" i="1"/>
  <c r="M22" i="1"/>
  <c r="N21" i="1"/>
  <c r="M21" i="1"/>
  <c r="M20" i="1"/>
  <c r="N19" i="1"/>
  <c r="M19" i="1"/>
  <c r="M18" i="1"/>
  <c r="N17" i="1"/>
  <c r="M17" i="1"/>
  <c r="M16" i="1"/>
  <c r="N15" i="1"/>
  <c r="M15" i="1"/>
  <c r="M14" i="1"/>
  <c r="P31" i="1"/>
  <c r="O31" i="1"/>
  <c r="O30" i="1"/>
  <c r="P29" i="1"/>
  <c r="O29" i="1"/>
  <c r="O28" i="1"/>
  <c r="P27" i="1"/>
  <c r="O27" i="1"/>
  <c r="O26" i="1"/>
  <c r="P25" i="1"/>
  <c r="O25" i="1"/>
  <c r="O24" i="1"/>
  <c r="P23" i="1"/>
  <c r="O23" i="1"/>
  <c r="O22" i="1"/>
  <c r="P21" i="1"/>
  <c r="O21" i="1"/>
  <c r="O20" i="1"/>
  <c r="P19" i="1"/>
  <c r="O19" i="1"/>
  <c r="O18" i="1"/>
  <c r="P17" i="1"/>
  <c r="O17" i="1"/>
  <c r="O16" i="1"/>
  <c r="P15" i="1"/>
  <c r="O15" i="1"/>
  <c r="O14" i="1"/>
  <c r="R31" i="1"/>
  <c r="Q31" i="1"/>
  <c r="Q30" i="1"/>
  <c r="R29" i="1"/>
  <c r="Q28" i="1"/>
  <c r="Q29" i="1" s="1"/>
  <c r="Q27" i="1"/>
  <c r="Q26" i="1"/>
  <c r="R27" i="1" s="1"/>
  <c r="R25" i="1"/>
  <c r="Q24" i="1"/>
  <c r="Q25" i="1" s="1"/>
  <c r="Q22" i="1"/>
  <c r="R23" i="1" s="1"/>
  <c r="Q20" i="1"/>
  <c r="Q21" i="1" s="1"/>
  <c r="R19" i="1"/>
  <c r="Q19" i="1"/>
  <c r="Q18" i="1"/>
  <c r="Q16" i="1"/>
  <c r="R17" i="1" s="1"/>
  <c r="R15" i="1"/>
  <c r="Q15" i="1"/>
  <c r="Q14" i="1"/>
  <c r="T31" i="1"/>
  <c r="S30" i="1"/>
  <c r="S31" i="1" s="1"/>
  <c r="T29" i="1"/>
  <c r="S29" i="1"/>
  <c r="S28" i="1"/>
  <c r="S26" i="1"/>
  <c r="T27" i="1" s="1"/>
  <c r="S24" i="1"/>
  <c r="T25" i="1" s="1"/>
  <c r="T23" i="1"/>
  <c r="S22" i="1"/>
  <c r="S23" i="1" s="1"/>
  <c r="T21" i="1"/>
  <c r="S21" i="1"/>
  <c r="S20" i="1"/>
  <c r="S18" i="1"/>
  <c r="T19" i="1" s="1"/>
  <c r="S16" i="1"/>
  <c r="T17" i="1" s="1"/>
  <c r="T15" i="1"/>
  <c r="S14" i="1"/>
  <c r="S15" i="1" s="1"/>
  <c r="V31" i="1"/>
  <c r="U31" i="1"/>
  <c r="U30" i="1"/>
  <c r="V29" i="1"/>
  <c r="U29" i="1"/>
  <c r="U28" i="1"/>
  <c r="V27" i="1"/>
  <c r="U27" i="1"/>
  <c r="U26" i="1"/>
  <c r="V25" i="1"/>
  <c r="U25" i="1"/>
  <c r="U24" i="1"/>
  <c r="V23" i="1"/>
  <c r="U23" i="1"/>
  <c r="U22" i="1"/>
  <c r="V21" i="1"/>
  <c r="U21" i="1"/>
  <c r="U20" i="1"/>
  <c r="V19" i="1"/>
  <c r="U19" i="1"/>
  <c r="U18" i="1"/>
  <c r="V17" i="1"/>
  <c r="U17" i="1"/>
  <c r="U16" i="1"/>
  <c r="V15" i="1"/>
  <c r="U15" i="1"/>
  <c r="U14" i="1"/>
  <c r="X31" i="1"/>
  <c r="W31" i="1"/>
  <c r="W30" i="1"/>
  <c r="X29" i="1"/>
  <c r="W29" i="1"/>
  <c r="W28" i="1"/>
  <c r="X27" i="1"/>
  <c r="W27" i="1"/>
  <c r="W26" i="1"/>
  <c r="X25" i="1"/>
  <c r="W25" i="1"/>
  <c r="W24" i="1"/>
  <c r="X23" i="1"/>
  <c r="W23" i="1"/>
  <c r="W22" i="1"/>
  <c r="X21" i="1"/>
  <c r="W21" i="1"/>
  <c r="W20" i="1"/>
  <c r="X19" i="1"/>
  <c r="W19" i="1"/>
  <c r="W18" i="1"/>
  <c r="X17" i="1"/>
  <c r="W17" i="1"/>
  <c r="W16" i="1"/>
  <c r="X15" i="1"/>
  <c r="W15" i="1"/>
  <c r="W14" i="1"/>
  <c r="Z31" i="1"/>
  <c r="Y31" i="1"/>
  <c r="Y30" i="1"/>
  <c r="Y28" i="1"/>
  <c r="Z29" i="1" s="1"/>
  <c r="Y26" i="1"/>
  <c r="Z27" i="1" s="1"/>
  <c r="Z25" i="1"/>
  <c r="Y25" i="1"/>
  <c r="Y24" i="1"/>
  <c r="Y22" i="1"/>
  <c r="Z23" i="1" s="1"/>
  <c r="Y20" i="1"/>
  <c r="Z21" i="1" s="1"/>
  <c r="Z19" i="1"/>
  <c r="Y18" i="1"/>
  <c r="Y19" i="1" s="1"/>
  <c r="Y16" i="1"/>
  <c r="Z17" i="1" s="1"/>
  <c r="Z15" i="1"/>
  <c r="Y15" i="1"/>
  <c r="Y14" i="1"/>
  <c r="AB31" i="1"/>
  <c r="AA31" i="1"/>
  <c r="AA30" i="1"/>
  <c r="AB29" i="1"/>
  <c r="AA28" i="1"/>
  <c r="AA29" i="1" s="1"/>
  <c r="AB27" i="1"/>
  <c r="AA27" i="1"/>
  <c r="AA26" i="1"/>
  <c r="AB25" i="1"/>
  <c r="AA24" i="1"/>
  <c r="AA25" i="1" s="1"/>
  <c r="AA22" i="1"/>
  <c r="AB23" i="1" s="1"/>
  <c r="AB21" i="1"/>
  <c r="AA20" i="1"/>
  <c r="AA21" i="1" s="1"/>
  <c r="AA19" i="1"/>
  <c r="AA18" i="1"/>
  <c r="AB19" i="1" s="1"/>
  <c r="AA16" i="1"/>
  <c r="AA17" i="1" s="1"/>
  <c r="AB15" i="1"/>
  <c r="AA15" i="1"/>
  <c r="AA14" i="1"/>
  <c r="AD31" i="1"/>
  <c r="AC31" i="1"/>
  <c r="AC30" i="1"/>
  <c r="AD29" i="1"/>
  <c r="AC28" i="1"/>
  <c r="AC29" i="1" s="1"/>
  <c r="AD27" i="1"/>
  <c r="AC27" i="1"/>
  <c r="AC26" i="1"/>
  <c r="AC24" i="1"/>
  <c r="AD25" i="1" s="1"/>
  <c r="AC22" i="1"/>
  <c r="AD23" i="1" s="1"/>
  <c r="AD21" i="1"/>
  <c r="AC20" i="1"/>
  <c r="AC21" i="1" s="1"/>
  <c r="AD19" i="1"/>
  <c r="AC19" i="1"/>
  <c r="AC18" i="1"/>
  <c r="AC16" i="1"/>
  <c r="AC17" i="1" s="1"/>
  <c r="AC14" i="1"/>
  <c r="AD15" i="1" s="1"/>
  <c r="AF29" i="1"/>
  <c r="AE29" i="1"/>
  <c r="AF27" i="1"/>
  <c r="AE27" i="1"/>
  <c r="AF25" i="1"/>
  <c r="AE25" i="1"/>
  <c r="AF23" i="1"/>
  <c r="AE23" i="1"/>
  <c r="AF21" i="1"/>
  <c r="AE21" i="1"/>
  <c r="AF19" i="1"/>
  <c r="AE19" i="1"/>
  <c r="AF17" i="1"/>
  <c r="AE17" i="1"/>
  <c r="AF31" i="1"/>
  <c r="AE31" i="1"/>
  <c r="AF15" i="1"/>
  <c r="AE15" i="1"/>
  <c r="I21" i="1" l="1"/>
  <c r="I27" i="1"/>
  <c r="I17" i="1"/>
  <c r="J19" i="1"/>
  <c r="I25" i="1"/>
  <c r="R21" i="1"/>
  <c r="Q17" i="1"/>
  <c r="Q23" i="1"/>
  <c r="S27" i="1"/>
  <c r="S17" i="1"/>
  <c r="S19" i="1"/>
  <c r="S25" i="1"/>
  <c r="Y21" i="1"/>
  <c r="Y27" i="1"/>
  <c r="Y17" i="1"/>
  <c r="Y23" i="1"/>
  <c r="Y29" i="1"/>
  <c r="AB17" i="1"/>
  <c r="AA23" i="1"/>
  <c r="AD17" i="1"/>
  <c r="AC23" i="1"/>
  <c r="AC25" i="1"/>
  <c r="AC15" i="1"/>
  <c r="AI38" i="1"/>
  <c r="AJ39" i="1" s="1"/>
  <c r="AI36" i="1"/>
  <c r="AI37" i="1" s="1"/>
  <c r="AI34" i="1"/>
  <c r="AJ35" i="1" s="1"/>
  <c r="AI32" i="1"/>
  <c r="AI33" i="1" s="1"/>
  <c r="AI30" i="1"/>
  <c r="AJ31" i="1" s="1"/>
  <c r="AI28" i="1"/>
  <c r="AI29" i="1" s="1"/>
  <c r="AI26" i="1"/>
  <c r="AJ27" i="1" s="1"/>
  <c r="AI24" i="1"/>
  <c r="AI25" i="1" s="1"/>
  <c r="AI22" i="1"/>
  <c r="AJ23" i="1" s="1"/>
  <c r="AI20" i="1"/>
  <c r="AI21" i="1" s="1"/>
  <c r="AI18" i="1"/>
  <c r="AJ19" i="1" s="1"/>
  <c r="AI16" i="1"/>
  <c r="AI17" i="1" s="1"/>
  <c r="AI14" i="1"/>
  <c r="AJ15" i="1" s="1"/>
  <c r="AI12" i="1"/>
  <c r="AI13" i="1" s="1"/>
  <c r="AI10" i="1"/>
  <c r="AJ11" i="1" s="1"/>
  <c r="AI8" i="1"/>
  <c r="AI9" i="1" s="1"/>
  <c r="AI6" i="1"/>
  <c r="AJ7" i="1" s="1"/>
  <c r="AI4" i="1"/>
  <c r="AI5" i="1" s="1"/>
  <c r="AL39" i="1"/>
  <c r="AK39" i="1"/>
  <c r="AK38" i="1"/>
  <c r="AL37" i="1"/>
  <c r="AK37" i="1"/>
  <c r="AK36" i="1"/>
  <c r="AL35" i="1"/>
  <c r="AK35" i="1"/>
  <c r="AK34" i="1"/>
  <c r="AL33" i="1"/>
  <c r="AK33" i="1"/>
  <c r="AK32" i="1"/>
  <c r="AL31" i="1"/>
  <c r="AK31" i="1"/>
  <c r="AK30" i="1"/>
  <c r="AL29" i="1"/>
  <c r="AK29" i="1"/>
  <c r="AK28" i="1"/>
  <c r="AL27" i="1"/>
  <c r="AK27" i="1"/>
  <c r="AK26" i="1"/>
  <c r="AL25" i="1"/>
  <c r="AK25" i="1"/>
  <c r="AK24" i="1"/>
  <c r="AL23" i="1"/>
  <c r="AK23" i="1"/>
  <c r="AK22" i="1"/>
  <c r="AL21" i="1"/>
  <c r="AK21" i="1"/>
  <c r="AK20" i="1"/>
  <c r="AL19" i="1"/>
  <c r="AK19" i="1"/>
  <c r="AK18" i="1"/>
  <c r="AL17" i="1"/>
  <c r="AK17" i="1"/>
  <c r="AK16" i="1"/>
  <c r="AL15" i="1"/>
  <c r="AK15" i="1"/>
  <c r="AK14" i="1"/>
  <c r="AL13" i="1"/>
  <c r="AK13" i="1"/>
  <c r="AK12" i="1"/>
  <c r="AL11" i="1"/>
  <c r="AK11" i="1"/>
  <c r="AK10" i="1"/>
  <c r="AL9" i="1"/>
  <c r="AK9" i="1"/>
  <c r="AK8" i="1"/>
  <c r="AL7" i="1"/>
  <c r="AK7" i="1"/>
  <c r="AK6" i="1"/>
  <c r="AL5" i="1"/>
  <c r="AK5" i="1"/>
  <c r="AK4" i="1"/>
  <c r="AN39" i="1"/>
  <c r="AM39" i="1"/>
  <c r="AM38" i="1"/>
  <c r="AN37" i="1"/>
  <c r="AM37" i="1"/>
  <c r="AM36" i="1"/>
  <c r="AN35" i="1"/>
  <c r="AM35" i="1"/>
  <c r="AM34" i="1"/>
  <c r="AN33" i="1"/>
  <c r="AM33" i="1"/>
  <c r="AM32" i="1"/>
  <c r="AN31" i="1"/>
  <c r="AM31" i="1"/>
  <c r="AM30" i="1"/>
  <c r="AN29" i="1"/>
  <c r="AM29" i="1"/>
  <c r="AM28" i="1"/>
  <c r="AN27" i="1"/>
  <c r="AM27" i="1"/>
  <c r="AM26" i="1"/>
  <c r="AN25" i="1"/>
  <c r="AM25" i="1"/>
  <c r="AM24" i="1"/>
  <c r="AN23" i="1"/>
  <c r="AM23" i="1"/>
  <c r="AM22" i="1"/>
  <c r="AN21" i="1"/>
  <c r="AM21" i="1"/>
  <c r="AM20" i="1"/>
  <c r="AN19" i="1"/>
  <c r="AM19" i="1"/>
  <c r="AM18" i="1"/>
  <c r="AN17" i="1"/>
  <c r="AM17" i="1"/>
  <c r="AM16" i="1"/>
  <c r="AN15" i="1"/>
  <c r="AM15" i="1"/>
  <c r="AM14" i="1"/>
  <c r="AN13" i="1"/>
  <c r="AM13" i="1"/>
  <c r="AM12" i="1"/>
  <c r="AN11" i="1"/>
  <c r="AM11" i="1"/>
  <c r="AM10" i="1"/>
  <c r="AN9" i="1"/>
  <c r="AM9" i="1"/>
  <c r="AM8" i="1"/>
  <c r="AN7" i="1"/>
  <c r="AM7" i="1"/>
  <c r="AM6" i="1"/>
  <c r="AN5" i="1"/>
  <c r="AM5" i="1"/>
  <c r="AM4" i="1"/>
  <c r="AP39" i="1"/>
  <c r="AO39" i="1"/>
  <c r="AO38" i="1"/>
  <c r="AP37" i="1"/>
  <c r="AO37" i="1"/>
  <c r="AO36" i="1"/>
  <c r="AP35" i="1"/>
  <c r="AO35" i="1"/>
  <c r="AO34" i="1"/>
  <c r="AP33" i="1"/>
  <c r="AO33" i="1"/>
  <c r="AO32" i="1"/>
  <c r="AP31" i="1"/>
  <c r="AO31" i="1"/>
  <c r="AO30" i="1"/>
  <c r="AP29" i="1"/>
  <c r="AO29" i="1"/>
  <c r="AO28" i="1"/>
  <c r="AP27" i="1"/>
  <c r="AO27" i="1"/>
  <c r="AO26" i="1"/>
  <c r="AP25" i="1"/>
  <c r="AO25" i="1"/>
  <c r="AO24" i="1"/>
  <c r="AP23" i="1"/>
  <c r="AO23" i="1"/>
  <c r="AO22" i="1"/>
  <c r="AP21" i="1"/>
  <c r="AO21" i="1"/>
  <c r="AO20" i="1"/>
  <c r="AP19" i="1"/>
  <c r="AO19" i="1"/>
  <c r="AO18" i="1"/>
  <c r="AP17" i="1"/>
  <c r="AO17" i="1"/>
  <c r="AO16" i="1"/>
  <c r="AP15" i="1"/>
  <c r="AO15" i="1"/>
  <c r="AO14" i="1"/>
  <c r="AP13" i="1"/>
  <c r="AO13" i="1"/>
  <c r="AO12" i="1"/>
  <c r="AP11" i="1"/>
  <c r="AO11" i="1"/>
  <c r="AO10" i="1"/>
  <c r="AP9" i="1"/>
  <c r="AO9" i="1"/>
  <c r="AO8" i="1"/>
  <c r="AP7" i="1"/>
  <c r="AO7" i="1"/>
  <c r="AO6" i="1"/>
  <c r="AP5" i="1"/>
  <c r="AO5" i="1"/>
  <c r="AO4" i="1"/>
  <c r="AQ38" i="1"/>
  <c r="AR39" i="1" s="1"/>
  <c r="AQ36" i="1"/>
  <c r="AR37" i="1" s="1"/>
  <c r="AQ34" i="1"/>
  <c r="AR35" i="1" s="1"/>
  <c r="AQ33" i="1"/>
  <c r="AQ32" i="1"/>
  <c r="AR33" i="1" s="1"/>
  <c r="AQ30" i="1"/>
  <c r="AR31" i="1" s="1"/>
  <c r="AQ29" i="1"/>
  <c r="AQ28" i="1"/>
  <c r="AR29" i="1" s="1"/>
  <c r="AQ26" i="1"/>
  <c r="AR27" i="1" s="1"/>
  <c r="AQ24" i="1"/>
  <c r="AR25" i="1" s="1"/>
  <c r="AQ22" i="1"/>
  <c r="AR23" i="1" s="1"/>
  <c r="AQ20" i="1"/>
  <c r="AR21" i="1" s="1"/>
  <c r="AQ18" i="1"/>
  <c r="AR19" i="1" s="1"/>
  <c r="AQ16" i="1"/>
  <c r="AR17" i="1" s="1"/>
  <c r="AQ14" i="1"/>
  <c r="AR15" i="1" s="1"/>
  <c r="AQ12" i="1"/>
  <c r="AR13" i="1" s="1"/>
  <c r="AQ10" i="1"/>
  <c r="AR11" i="1" s="1"/>
  <c r="AQ8" i="1"/>
  <c r="AR9" i="1" s="1"/>
  <c r="AQ6" i="1"/>
  <c r="AR7" i="1" s="1"/>
  <c r="AQ4" i="1"/>
  <c r="AR5" i="1" s="1"/>
  <c r="AT39" i="1"/>
  <c r="AS39" i="1"/>
  <c r="AS38" i="1"/>
  <c r="AT37" i="1"/>
  <c r="AS37" i="1"/>
  <c r="AS36" i="1"/>
  <c r="AT35" i="1"/>
  <c r="AS35" i="1"/>
  <c r="AS34" i="1"/>
  <c r="AT33" i="1"/>
  <c r="AS33" i="1"/>
  <c r="AS32" i="1"/>
  <c r="AT31" i="1"/>
  <c r="AS31" i="1"/>
  <c r="AS30" i="1"/>
  <c r="AT29" i="1"/>
  <c r="AS29" i="1"/>
  <c r="AS28" i="1"/>
  <c r="AT27" i="1"/>
  <c r="AS27" i="1"/>
  <c r="AS26" i="1"/>
  <c r="AT25" i="1"/>
  <c r="AS25" i="1"/>
  <c r="AS24" i="1"/>
  <c r="AT23" i="1"/>
  <c r="AS23" i="1"/>
  <c r="AS22" i="1"/>
  <c r="AT21" i="1"/>
  <c r="AS21" i="1"/>
  <c r="AS20" i="1"/>
  <c r="AT19" i="1"/>
  <c r="AS19" i="1"/>
  <c r="AS18" i="1"/>
  <c r="AT17" i="1"/>
  <c r="AS17" i="1"/>
  <c r="AS16" i="1"/>
  <c r="AT15" i="1"/>
  <c r="AS15" i="1"/>
  <c r="AS14" i="1"/>
  <c r="AT13" i="1"/>
  <c r="AS13" i="1"/>
  <c r="AS12" i="1"/>
  <c r="AT11" i="1"/>
  <c r="AS11" i="1"/>
  <c r="AS10" i="1"/>
  <c r="AT9" i="1"/>
  <c r="AS9" i="1"/>
  <c r="AS8" i="1"/>
  <c r="AT7" i="1"/>
  <c r="AS7" i="1"/>
  <c r="AS6" i="1"/>
  <c r="AT5" i="1"/>
  <c r="AS5" i="1"/>
  <c r="AS4" i="1"/>
  <c r="AV39" i="1"/>
  <c r="AU39" i="1"/>
  <c r="AU38" i="1"/>
  <c r="AV37" i="1"/>
  <c r="AU37" i="1"/>
  <c r="AU36" i="1"/>
  <c r="AV35" i="1"/>
  <c r="AU35" i="1"/>
  <c r="AU34" i="1"/>
  <c r="AV33" i="1"/>
  <c r="AU33" i="1"/>
  <c r="AU32" i="1"/>
  <c r="AV31" i="1"/>
  <c r="AU31" i="1"/>
  <c r="AU30" i="1"/>
  <c r="AV29" i="1"/>
  <c r="AU29" i="1"/>
  <c r="AU28" i="1"/>
  <c r="AV27" i="1"/>
  <c r="AU27" i="1"/>
  <c r="AU26" i="1"/>
  <c r="AV25" i="1"/>
  <c r="AU25" i="1"/>
  <c r="AU24" i="1"/>
  <c r="AV23" i="1"/>
  <c r="AU23" i="1"/>
  <c r="AU22" i="1"/>
  <c r="AV21" i="1"/>
  <c r="AU21" i="1"/>
  <c r="AU20" i="1"/>
  <c r="AV19" i="1"/>
  <c r="AU19" i="1"/>
  <c r="AU18" i="1"/>
  <c r="AV17" i="1"/>
  <c r="AU17" i="1"/>
  <c r="AU16" i="1"/>
  <c r="AV15" i="1"/>
  <c r="AU15" i="1"/>
  <c r="AU14" i="1"/>
  <c r="AV13" i="1"/>
  <c r="AU13" i="1"/>
  <c r="AU12" i="1"/>
  <c r="AV11" i="1"/>
  <c r="AU11" i="1"/>
  <c r="AU10" i="1"/>
  <c r="AV9" i="1"/>
  <c r="AU9" i="1"/>
  <c r="AU8" i="1"/>
  <c r="AV7" i="1"/>
  <c r="AU7" i="1"/>
  <c r="AU6" i="1"/>
  <c r="AV5" i="1"/>
  <c r="AU5" i="1"/>
  <c r="AU4" i="1"/>
  <c r="AX39" i="1"/>
  <c r="AW39" i="1"/>
  <c r="AX21" i="1"/>
  <c r="AW21" i="1"/>
  <c r="AX37" i="1"/>
  <c r="AW37" i="1"/>
  <c r="AX35" i="1"/>
  <c r="AW35" i="1"/>
  <c r="AX33" i="1"/>
  <c r="AW33" i="1"/>
  <c r="AX31" i="1"/>
  <c r="AW31" i="1"/>
  <c r="AX29" i="1"/>
  <c r="AW29" i="1"/>
  <c r="AX27" i="1"/>
  <c r="AW27" i="1"/>
  <c r="AX25" i="1"/>
  <c r="AW25" i="1"/>
  <c r="AX23" i="1"/>
  <c r="AW23" i="1"/>
  <c r="AX19" i="1"/>
  <c r="AW19" i="1"/>
  <c r="AX17" i="1"/>
  <c r="AW17" i="1"/>
  <c r="AX15" i="1"/>
  <c r="AW15" i="1"/>
  <c r="AX13" i="1"/>
  <c r="AW13" i="1"/>
  <c r="AX11" i="1"/>
  <c r="AW11" i="1"/>
  <c r="AX9" i="1"/>
  <c r="AW9" i="1"/>
  <c r="AX7" i="1"/>
  <c r="AW7" i="1"/>
  <c r="AX5" i="1"/>
  <c r="AW5" i="1"/>
  <c r="AQ9" i="1" l="1"/>
  <c r="AQ21" i="1"/>
  <c r="AI15" i="1"/>
  <c r="AQ13" i="1"/>
  <c r="AI7" i="1"/>
  <c r="AQ25" i="1"/>
  <c r="AQ5" i="1"/>
  <c r="AQ37" i="1"/>
  <c r="AQ17" i="1"/>
  <c r="AI11" i="1"/>
  <c r="AJ5" i="1"/>
  <c r="AJ9" i="1"/>
  <c r="AJ13" i="1"/>
  <c r="AJ17" i="1"/>
  <c r="AI19" i="1"/>
  <c r="AJ21" i="1"/>
  <c r="AI23" i="1"/>
  <c r="AJ25" i="1"/>
  <c r="AI27" i="1"/>
  <c r="AJ29" i="1"/>
  <c r="AI31" i="1"/>
  <c r="AJ33" i="1"/>
  <c r="AI35" i="1"/>
  <c r="AJ37" i="1"/>
  <c r="AI39" i="1"/>
  <c r="AQ7" i="1"/>
  <c r="AQ11" i="1"/>
  <c r="AQ15" i="1"/>
  <c r="AQ19" i="1"/>
  <c r="AQ23" i="1"/>
  <c r="AQ27" i="1"/>
  <c r="AQ31" i="1"/>
  <c r="AQ35" i="1"/>
  <c r="AQ39" i="1"/>
  <c r="C39" i="1" l="1"/>
  <c r="B39" i="1"/>
  <c r="A39" i="1"/>
  <c r="AE30" i="1" l="1"/>
  <c r="AE28" i="1"/>
  <c r="AE26" i="1"/>
  <c r="AE24" i="1"/>
  <c r="AE22" i="1"/>
  <c r="AE20" i="1"/>
  <c r="AE18" i="1"/>
  <c r="AE16" i="1"/>
  <c r="AE14" i="1"/>
  <c r="AW38" i="1"/>
  <c r="AW36" i="1"/>
  <c r="AW34" i="1"/>
  <c r="AW32" i="1"/>
  <c r="AW30" i="1"/>
  <c r="AW28" i="1"/>
  <c r="AW26" i="1"/>
  <c r="AW24" i="1"/>
  <c r="AW22" i="1"/>
  <c r="AW20" i="1"/>
  <c r="AW18" i="1"/>
  <c r="AW16" i="1"/>
  <c r="AW14" i="1"/>
  <c r="AW12" i="1"/>
  <c r="AW10" i="1"/>
  <c r="AW8" i="1"/>
  <c r="AW6" i="1"/>
  <c r="AW4" i="1"/>
</calcChain>
</file>

<file path=xl/sharedStrings.xml><?xml version="1.0" encoding="utf-8"?>
<sst xmlns="http://schemas.openxmlformats.org/spreadsheetml/2006/main" count="53" uniqueCount="24">
  <si>
    <t>Outputs</t>
  </si>
  <si>
    <t>Inputs</t>
  </si>
  <si>
    <t>Enter:</t>
  </si>
  <si>
    <t>Leave blank for empty slots</t>
  </si>
  <si>
    <t>&lt;----</t>
  </si>
  <si>
    <t>NV8144 Port Enumeration</t>
  </si>
  <si>
    <t>Goof</t>
  </si>
  <si>
    <t>MADI</t>
  </si>
  <si>
    <t>Emb</t>
  </si>
  <si>
    <t>Dis</t>
  </si>
  <si>
    <t>"Dis" for disembedder cards</t>
  </si>
  <si>
    <t>Enter, in the header, for inputs:</t>
  </si>
  <si>
    <t>Std</t>
  </si>
  <si>
    <t>AES</t>
  </si>
  <si>
    <t>"AES" for AES cards</t>
  </si>
  <si>
    <t>Customer Name &amp; Pertinent Info</t>
  </si>
  <si>
    <t>Fiber</t>
  </si>
  <si>
    <t>"Fiber" for standard-fiber cards</t>
  </si>
  <si>
    <t>"Std" for standard-coax cards</t>
  </si>
  <si>
    <t>"Emb" for (hybrid) embedder cards or disembedder/embedder cards</t>
  </si>
  <si>
    <t>"MADI" for (hybrid) MADI (a.k.a. TDM) cards</t>
  </si>
  <si>
    <t>"MADI" for MADI (a.k.a. TDM) cards</t>
  </si>
  <si>
    <t>FS</t>
  </si>
  <si>
    <t xml:space="preserve">"FS" for frame sync (a.k.a. APC II) cards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</si>
</sst>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8" xfId="1" applyBorder="1" applyAlignment="1">
      <alignment horizontal="center"/>
    </xf>
  </cellXfs>
  <cellStyles count="2">
    <cellStyle name="Hyperlink" xfId="1" builtinId="8"/>
    <cellStyle name="Normal" xfId="0" builtinId="0"/>
  </cellStyles>
  <dxfs count="368"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BEBEFF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  <dxf>
      <fill>
        <patternFill>
          <bgColor rgb="FFFFFFAF"/>
        </patternFill>
      </fill>
    </dxf>
    <dxf>
      <fill>
        <patternFill>
          <bgColor theme="4" tint="0.79998168889431442"/>
        </patternFill>
      </fill>
    </dxf>
    <dxf>
      <fill>
        <patternFill>
          <bgColor rgb="FFFFDCDC"/>
        </patternFill>
      </fill>
    </dxf>
    <dxf>
      <fill>
        <patternFill>
          <bgColor rgb="FFCCFFAF"/>
        </patternFill>
      </fill>
    </dxf>
    <dxf>
      <fill>
        <patternFill>
          <bgColor theme="0" tint="-0.24994659260841701"/>
        </patternFill>
      </fill>
    </dxf>
    <dxf>
      <font>
        <b/>
        <i val="0"/>
        <strike val="0"/>
        <color rgb="FFFF0000"/>
      </font>
    </dxf>
    <dxf>
      <fill>
        <patternFill>
          <bgColor rgb="FFDAC1DD"/>
        </patternFill>
      </fill>
    </dxf>
  </dxfs>
  <tableStyles count="0" defaultTableStyle="TableStyleMedium2" defaultPivotStyle="PivotStyleLight16"/>
  <colors>
    <mruColors>
      <color rgb="FFBEBEFF"/>
      <color rgb="FFDAC1DD"/>
      <color rgb="FFC8BEDC"/>
      <color rgb="FFBEB4DC"/>
      <color rgb="FFCEB4E9"/>
      <color rgb="FFCEB4D7"/>
      <color rgb="FFCCFFAF"/>
      <color rgb="FFFFDCDC"/>
      <color rgb="FFFFFFA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tabSelected="1" topLeftCell="S1" zoomScaleNormal="100" workbookViewId="0">
      <selection activeCell="BA35" sqref="BA35"/>
    </sheetView>
  </sheetViews>
  <sheetFormatPr defaultRowHeight="15" x14ac:dyDescent="0.25"/>
  <cols>
    <col min="1" max="30" width="4.28515625" customWidth="1"/>
    <col min="31" max="31" width="4.28515625" style="2" customWidth="1"/>
    <col min="32" max="32" width="4.28515625" style="4" customWidth="1"/>
    <col min="33" max="33" width="4.28515625" style="2" customWidth="1"/>
    <col min="34" max="34" width="4.28515625" style="4" customWidth="1"/>
    <col min="35" max="35" width="4.28515625" style="2" customWidth="1"/>
    <col min="36" max="36" width="4.28515625" style="4" customWidth="1"/>
    <col min="37" max="37" width="4.28515625" style="2" customWidth="1"/>
    <col min="38" max="38" width="4.28515625" style="4" customWidth="1"/>
    <col min="39" max="39" width="4.28515625" style="2" customWidth="1"/>
    <col min="40" max="40" width="4.28515625" style="4" customWidth="1"/>
    <col min="41" max="41" width="4.28515625" style="2" customWidth="1"/>
    <col min="42" max="42" width="4.28515625" style="4" customWidth="1"/>
    <col min="43" max="43" width="4.28515625" style="2" customWidth="1"/>
    <col min="44" max="44" width="4.28515625" style="4" customWidth="1"/>
    <col min="45" max="45" width="4.28515625" style="2" customWidth="1"/>
    <col min="46" max="46" width="4.28515625" style="4" customWidth="1"/>
    <col min="47" max="49" width="4.28515625" style="2" customWidth="1"/>
    <col min="50" max="50" width="4.28515625" style="4" customWidth="1"/>
    <col min="51" max="51" width="9.140625" style="2"/>
    <col min="52" max="52" width="45.5703125" style="13" customWidth="1"/>
    <col min="56" max="56" width="0" hidden="1" customWidth="1"/>
  </cols>
  <sheetData>
    <row r="1" spans="1:56" ht="30.95" customHeight="1" x14ac:dyDescent="0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AI1" s="32" t="s">
        <v>0</v>
      </c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6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25"/>
      <c r="AH2" s="25"/>
      <c r="AI2" s="33">
        <v>8</v>
      </c>
      <c r="AJ2" s="33"/>
      <c r="AK2" s="33">
        <v>7</v>
      </c>
      <c r="AL2" s="33"/>
      <c r="AM2" s="33">
        <v>6</v>
      </c>
      <c r="AN2" s="33"/>
      <c r="AO2" s="33">
        <v>5</v>
      </c>
      <c r="AP2" s="33"/>
      <c r="AQ2" s="33">
        <v>4</v>
      </c>
      <c r="AR2" s="33"/>
      <c r="AS2" s="33">
        <v>3</v>
      </c>
      <c r="AT2" s="33"/>
      <c r="AU2" s="33">
        <v>2</v>
      </c>
      <c r="AV2" s="33"/>
      <c r="AW2" s="33">
        <v>1</v>
      </c>
      <c r="AX2" s="33"/>
      <c r="AZ2" s="14" t="s">
        <v>2</v>
      </c>
      <c r="BD2" s="28"/>
    </row>
    <row r="3" spans="1:56" s="1" customFormat="1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26"/>
      <c r="AH3" s="26"/>
      <c r="AI3" s="29" t="s">
        <v>8</v>
      </c>
      <c r="AJ3" s="30"/>
      <c r="AK3" s="29"/>
      <c r="AL3" s="30"/>
      <c r="AM3" s="29" t="s">
        <v>13</v>
      </c>
      <c r="AN3" s="30"/>
      <c r="AO3" s="29" t="s">
        <v>16</v>
      </c>
      <c r="AP3" s="30"/>
      <c r="AQ3" s="29" t="s">
        <v>8</v>
      </c>
      <c r="AR3" s="30"/>
      <c r="AS3" s="29" t="s">
        <v>7</v>
      </c>
      <c r="AT3" s="30"/>
      <c r="AU3" s="29" t="s">
        <v>6</v>
      </c>
      <c r="AV3" s="38"/>
      <c r="AW3" s="29" t="s">
        <v>7</v>
      </c>
      <c r="AX3" s="30"/>
      <c r="AY3" s="20" t="s">
        <v>4</v>
      </c>
      <c r="AZ3" s="14" t="s">
        <v>18</v>
      </c>
      <c r="BD3" s="13" t="s">
        <v>12</v>
      </c>
    </row>
    <row r="4" spans="1:56" s="1" customFormat="1" ht="15" customHeight="1" x14ac:dyDescent="0.25">
      <c r="A4" s="21"/>
      <c r="B4" s="22"/>
      <c r="C4" s="21"/>
      <c r="D4" s="22"/>
      <c r="E4" s="21"/>
      <c r="F4" s="22"/>
      <c r="G4" s="21"/>
      <c r="H4" s="22"/>
      <c r="I4" s="21"/>
      <c r="J4" s="22"/>
      <c r="K4" s="21"/>
      <c r="L4" s="22"/>
      <c r="M4" s="21"/>
      <c r="N4" s="22"/>
      <c r="O4" s="21"/>
      <c r="P4" s="22"/>
      <c r="Q4" s="21"/>
      <c r="R4" s="22"/>
      <c r="S4" s="21"/>
      <c r="T4" s="22"/>
      <c r="U4" s="21"/>
      <c r="V4" s="22"/>
      <c r="W4" s="21"/>
      <c r="X4" s="22"/>
      <c r="Y4" s="21"/>
      <c r="Z4" s="22"/>
      <c r="AA4" s="21"/>
      <c r="AB4" s="22"/>
      <c r="AC4" s="21"/>
      <c r="AD4" s="22"/>
      <c r="AE4" s="21"/>
      <c r="AF4" s="22"/>
      <c r="AG4" s="21"/>
      <c r="AH4" s="22"/>
      <c r="AI4" s="9">
        <f>(AI$2)*18-17</f>
        <v>127</v>
      </c>
      <c r="AJ4" s="6"/>
      <c r="AK4" s="9">
        <f>(AK$2)*18-17</f>
        <v>109</v>
      </c>
      <c r="AL4" s="6"/>
      <c r="AM4" s="9">
        <f>(AM$2)*18-17</f>
        <v>91</v>
      </c>
      <c r="AN4" s="6"/>
      <c r="AO4" s="9">
        <f>(AO$2)*18-17</f>
        <v>73</v>
      </c>
      <c r="AP4" s="6"/>
      <c r="AQ4" s="9">
        <f>(AQ$2)*18-17</f>
        <v>55</v>
      </c>
      <c r="AR4" s="6"/>
      <c r="AS4" s="9">
        <f>(AS$2)*18-17</f>
        <v>37</v>
      </c>
      <c r="AT4" s="6"/>
      <c r="AU4" s="9">
        <f>(AU$2)*18-17</f>
        <v>19</v>
      </c>
      <c r="AV4" s="6"/>
      <c r="AW4" s="9">
        <f>(AW$2)*18-17</f>
        <v>1</v>
      </c>
      <c r="AX4" s="6"/>
      <c r="AY4" s="3"/>
      <c r="AZ4" s="16" t="s">
        <v>19</v>
      </c>
      <c r="BD4" s="13" t="s">
        <v>8</v>
      </c>
    </row>
    <row r="5" spans="1:56" s="5" customFormat="1" ht="12.75" customHeight="1" x14ac:dyDescent="0.25">
      <c r="A5" s="23"/>
      <c r="B5" s="24"/>
      <c r="C5" s="23"/>
      <c r="D5" s="24"/>
      <c r="E5" s="23"/>
      <c r="F5" s="24"/>
      <c r="G5" s="23"/>
      <c r="H5" s="24"/>
      <c r="I5" s="23"/>
      <c r="J5" s="24"/>
      <c r="K5" s="23"/>
      <c r="L5" s="24"/>
      <c r="M5" s="23"/>
      <c r="N5" s="24"/>
      <c r="O5" s="23"/>
      <c r="P5" s="24"/>
      <c r="Q5" s="23"/>
      <c r="R5" s="24"/>
      <c r="S5" s="23"/>
      <c r="T5" s="24"/>
      <c r="U5" s="23"/>
      <c r="V5" s="24"/>
      <c r="W5" s="23"/>
      <c r="X5" s="24"/>
      <c r="Y5" s="23"/>
      <c r="Z5" s="24"/>
      <c r="AA5" s="23"/>
      <c r="AB5" s="24"/>
      <c r="AC5" s="23"/>
      <c r="AD5" s="24"/>
      <c r="AE5" s="23"/>
      <c r="AF5" s="24"/>
      <c r="AG5" s="23"/>
      <c r="AH5" s="24"/>
      <c r="AI5" s="10">
        <f>IF(OR(AI$3="S",AI$3="STD",AI$3="",AI$3="A",AI$3="AES",AI$3="F",AI$3="Fiber")," ",IF(OR(AI$3="E",AI$3="EMB"),IF(MOD(AI4,9)=0,"—",16*AI4-15),IF(OR(AI$3="M",AI$3="MADI"),"—","Err")))</f>
        <v>2017</v>
      </c>
      <c r="AJ5" s="7">
        <f>IF(OR(AI$3="S",AI$3="STD",AI$3="",AI$3="A",AI$3="AES",AI$3="F",AI$3="Fiber")," ",IF(OR(AI$3="E",AI$3="EMB"),IF(MOD(AI4,9)=0,"—",16*AI4),IF(OR(AI$3="M",AI$3="MADI"),"—","Err")))</f>
        <v>2032</v>
      </c>
      <c r="AK5" s="10" t="str">
        <f>IF(OR(AK$3="S",AK$3="STD",AK$3="",AK$3="A",AK$3="AES",AK$3="F",AK$3="Fiber")," ",IF(OR(AK$3="E",AK$3="EMB"),IF(MOD(AK4,9)=0,"—",16*AK4-15),IF(OR(AK$3="M",AK$3="MADI"),"—","Err")))</f>
        <v xml:space="preserve"> </v>
      </c>
      <c r="AL5" s="7" t="str">
        <f>IF(OR(AK$3="S",AK$3="STD",AK$3="",AK$3="A",AK$3="AES",AK$3="F",AK$3="Fiber")," ",IF(OR(AK$3="E",AK$3="EMB"),IF(MOD(AK4,9)=0,"—",16*AK4),IF(OR(AK$3="M",AK$3="MADI"),"—","Err")))</f>
        <v xml:space="preserve"> </v>
      </c>
      <c r="AM5" s="10" t="str">
        <f>IF(OR(AM$3="S",AM$3="STD",AM$3="",AM$3="A",AM$3="AES",AM$3="F",AM$3="Fiber")," ",IF(OR(AM$3="E",AM$3="EMB"),IF(MOD(AM4,9)=0,"—",16*AM4-15),IF(OR(AM$3="M",AM$3="MADI"),"—","Err")))</f>
        <v xml:space="preserve"> </v>
      </c>
      <c r="AN5" s="7" t="str">
        <f>IF(OR(AM$3="S",AM$3="STD",AM$3="",AM$3="A",AM$3="AES",AM$3="F",AM$3="Fiber")," ",IF(OR(AM$3="E",AM$3="EMB"),IF(MOD(AM4,9)=0,"—",16*AM4),IF(OR(AM$3="M",AM$3="MADI"),"—","Err")))</f>
        <v xml:space="preserve"> </v>
      </c>
      <c r="AO5" s="10" t="str">
        <f>IF(OR(AO$3="S",AO$3="STD",AO$3="",AO$3="A",AO$3="AES",AO$3="F",AO$3="Fiber")," ",IF(OR(AO$3="E",AO$3="EMB"),IF(MOD(AO4,9)=0,"—",16*AO4-15),IF(OR(AO$3="M",AO$3="MADI"),"—","Err")))</f>
        <v xml:space="preserve"> </v>
      </c>
      <c r="AP5" s="7" t="str">
        <f>IF(OR(AO$3="S",AO$3="STD",AO$3="",AO$3="A",AO$3="AES",AO$3="F",AO$3="Fiber")," ",IF(OR(AO$3="E",AO$3="EMB"),IF(MOD(AO4,9)=0,"—",16*AO4),IF(OR(AO$3="M",AO$3="MADI"),"—","Err")))</f>
        <v xml:space="preserve"> </v>
      </c>
      <c r="AQ5" s="10">
        <f>IF(OR(AQ$3="S",AQ$3="STD",AQ$3="",AQ$3="A",AQ$3="AES",AQ$3="F",AQ$3="Fiber")," ",IF(OR(AQ$3="E",AQ$3="EMB"),IF(MOD(AQ4,9)=0,"—",16*AQ4-15),IF(OR(AQ$3="M",AQ$3="MADI"),"—","Err")))</f>
        <v>865</v>
      </c>
      <c r="AR5" s="7">
        <f>IF(OR(AQ$3="S",AQ$3="STD",AQ$3="",AQ$3="A",AQ$3="AES",AQ$3="F",AQ$3="Fiber")," ",IF(OR(AQ$3="E",AQ$3="EMB"),IF(MOD(AQ4,9)=0,"—",16*AQ4),IF(OR(AQ$3="M",AQ$3="MADI"),"—","Err")))</f>
        <v>880</v>
      </c>
      <c r="AS5" s="10" t="str">
        <f>IF(OR(AS$3="S",AS$3="STD",AS$3="",AS$3="A",AS$3="AES",AS$3="F",AS$3="Fiber")," ",IF(OR(AS$3="E",AS$3="EMB"),IF(MOD(AS4,9)=0,"—",16*AS4-15),IF(OR(AS$3="M",AS$3="MADI"),"—","Err")))</f>
        <v>—</v>
      </c>
      <c r="AT5" s="7" t="str">
        <f>IF(OR(AS$3="S",AS$3="STD",AS$3="",AS$3="A",AS$3="AES",AS$3="F",AS$3="Fiber")," ",IF(OR(AS$3="E",AS$3="EMB"),IF(MOD(AS4,9)=0,"—",16*AS4),IF(OR(AS$3="M",AS$3="MADI"),"—","Err")))</f>
        <v>—</v>
      </c>
      <c r="AU5" s="10" t="str">
        <f>IF(OR(AU$3="S",AU$3="STD",AU$3="",AU$3="A",AU$3="AES",AU$3="F",AU$3="Fiber")," ",IF(OR(AU$3="E",AU$3="EMB"),IF(MOD(AU4,9)=0,"—",16*AU4-15),IF(OR(AU$3="M",AU$3="MADI"),"—","Err")))</f>
        <v>Err</v>
      </c>
      <c r="AV5" s="7" t="str">
        <f>IF(OR(AU$3="S",AU$3="STD",AU$3="",AU$3="A",AU$3="AES",AU$3="F",AU$3="Fiber")," ",IF(OR(AU$3="E",AU$3="EMB"),IF(MOD(AU4,9)=0,"—",16*AU4),IF(OR(AU$3="M",AU$3="MADI"),"—","Err")))</f>
        <v>Err</v>
      </c>
      <c r="AW5" s="10" t="str">
        <f>IF(OR(AW$3="S",AW$3="STD",AW$3="",AW$3="A",AW$3="AES",AW$3="F",AW$3="Fiber")," ",IF(OR(AW$3="E",AW$3="EMB"),IF(MOD(AW4,9)=0,"—",16*AW4-15),IF(OR(AW$3="M",AW$3="MADI"),"—","Err")))</f>
        <v>—</v>
      </c>
      <c r="AX5" s="7" t="str">
        <f>IF(OR(AW$3="S",AW$3="STD",AW$3="",AW$3="A",AW$3="AES",AW$3="F",AW$3="Fiber")," ",IF(OR(AW$3="E",AW$3="EMB"),IF(MOD(AW4,9)=0,"—",16*AW4),IF(OR(AW$3="M",AW$3="MADI"),"—","Err")))</f>
        <v>—</v>
      </c>
      <c r="AY5" s="17"/>
      <c r="AZ5" s="14" t="s">
        <v>20</v>
      </c>
      <c r="BD5" s="13" t="s">
        <v>7</v>
      </c>
    </row>
    <row r="6" spans="1:56" s="1" customFormat="1" ht="15" customHeight="1" x14ac:dyDescent="0.25">
      <c r="A6" s="21"/>
      <c r="B6" s="22"/>
      <c r="C6" s="21"/>
      <c r="D6" s="22"/>
      <c r="E6" s="21"/>
      <c r="F6" s="22"/>
      <c r="G6" s="21"/>
      <c r="H6" s="22"/>
      <c r="I6" s="21"/>
      <c r="J6" s="22"/>
      <c r="K6" s="21"/>
      <c r="L6" s="22"/>
      <c r="M6" s="21"/>
      <c r="N6" s="22"/>
      <c r="O6" s="21"/>
      <c r="P6" s="22"/>
      <c r="Q6" s="21"/>
      <c r="R6" s="22"/>
      <c r="S6" s="21"/>
      <c r="T6" s="22"/>
      <c r="U6" s="21"/>
      <c r="V6" s="22"/>
      <c r="W6" s="21"/>
      <c r="X6" s="22"/>
      <c r="Y6" s="21"/>
      <c r="Z6" s="22"/>
      <c r="AA6" s="21"/>
      <c r="AB6" s="22"/>
      <c r="AC6" s="21"/>
      <c r="AD6" s="22"/>
      <c r="AE6" s="21"/>
      <c r="AF6" s="22"/>
      <c r="AG6" s="21"/>
      <c r="AH6" s="22"/>
      <c r="AI6" s="11">
        <f>(AI$2)*18-16</f>
        <v>128</v>
      </c>
      <c r="AJ6" s="8"/>
      <c r="AK6" s="11">
        <f>(AK$2)*18-16</f>
        <v>110</v>
      </c>
      <c r="AL6" s="8"/>
      <c r="AM6" s="11">
        <f>(AM$2)*18-16</f>
        <v>92</v>
      </c>
      <c r="AN6" s="8"/>
      <c r="AO6" s="11">
        <f>(AO$2)*18-16</f>
        <v>74</v>
      </c>
      <c r="AP6" s="8"/>
      <c r="AQ6" s="11">
        <f>(AQ$2)*18-16</f>
        <v>56</v>
      </c>
      <c r="AR6" s="8"/>
      <c r="AS6" s="11">
        <f>(AS$2)*18-16</f>
        <v>38</v>
      </c>
      <c r="AT6" s="8"/>
      <c r="AU6" s="11">
        <f>(AU$2)*18-16</f>
        <v>20</v>
      </c>
      <c r="AV6" s="8"/>
      <c r="AW6" s="11">
        <f>(AW$2)*18-16</f>
        <v>2</v>
      </c>
      <c r="AX6" s="8"/>
      <c r="AY6" s="18"/>
      <c r="AZ6" s="16" t="s">
        <v>14</v>
      </c>
      <c r="BD6" s="13" t="s">
        <v>13</v>
      </c>
    </row>
    <row r="7" spans="1:56" s="5" customFormat="1" ht="12.75" customHeight="1" x14ac:dyDescent="0.25">
      <c r="A7" s="23"/>
      <c r="B7" s="24"/>
      <c r="C7" s="23"/>
      <c r="D7" s="24"/>
      <c r="E7" s="23"/>
      <c r="F7" s="24"/>
      <c r="G7" s="23"/>
      <c r="H7" s="24"/>
      <c r="I7" s="23"/>
      <c r="J7" s="24"/>
      <c r="K7" s="23"/>
      <c r="L7" s="24"/>
      <c r="M7" s="23"/>
      <c r="N7" s="24"/>
      <c r="O7" s="23"/>
      <c r="P7" s="24"/>
      <c r="Q7" s="23"/>
      <c r="R7" s="24"/>
      <c r="S7" s="23"/>
      <c r="T7" s="24"/>
      <c r="U7" s="23"/>
      <c r="V7" s="24"/>
      <c r="W7" s="23"/>
      <c r="X7" s="24"/>
      <c r="Y7" s="23"/>
      <c r="Z7" s="24"/>
      <c r="AA7" s="23"/>
      <c r="AB7" s="24"/>
      <c r="AC7" s="23"/>
      <c r="AD7" s="24"/>
      <c r="AE7" s="23"/>
      <c r="AF7" s="24"/>
      <c r="AG7" s="23"/>
      <c r="AH7" s="24"/>
      <c r="AI7" s="10">
        <f>IF(OR(AI$3="S",AI$3="STD",AI$3="",AI$3="A",AI$3="AES",AI$3="F",AI$3="Fiber")," ",IF(OR(AI$3="E",AI$3="EMB"),IF(MOD(AI6,9)=0,"—",16*AI6-15),IF(OR(AI$3="M",AI$3="MADI"),"—","Err")))</f>
        <v>2033</v>
      </c>
      <c r="AJ7" s="7">
        <f>IF(OR(AI$3="S",AI$3="STD",AI$3="",AI$3="A",AI$3="AES",AI$3="F",AI$3="Fiber")," ",IF(OR(AI$3="E",AI$3="EMB"),IF(MOD(AI6,9)=0,"—",16*AI6),IF(OR(AI$3="M",AI$3="MADI"),"—","Err")))</f>
        <v>2048</v>
      </c>
      <c r="AK7" s="10" t="str">
        <f>IF(OR(AK$3="S",AK$3="STD",AK$3="",AK$3="A",AK$3="AES",AK$3="F",AK$3="Fiber")," ",IF(OR(AK$3="E",AK$3="EMB"),IF(MOD(AK6,9)=0,"—",16*AK6-15),IF(OR(AK$3="M",AK$3="MADI"),"—","Err")))</f>
        <v xml:space="preserve"> </v>
      </c>
      <c r="AL7" s="7" t="str">
        <f>IF(OR(AK$3="S",AK$3="STD",AK$3="",AK$3="A",AK$3="AES",AK$3="F",AK$3="Fiber")," ",IF(OR(AK$3="E",AK$3="EMB"),IF(MOD(AK6,9)=0,"—",16*AK6),IF(OR(AK$3="M",AK$3="MADI"),"—","Err")))</f>
        <v xml:space="preserve"> </v>
      </c>
      <c r="AM7" s="10" t="str">
        <f>IF(OR(AM$3="S",AM$3="STD",AM$3="",AM$3="A",AM$3="AES",AM$3="F",AM$3="Fiber")," ",IF(OR(AM$3="E",AM$3="EMB"),IF(MOD(AM6,9)=0,"—",16*AM6-15),IF(OR(AM$3="M",AM$3="MADI"),"—","Err")))</f>
        <v xml:space="preserve"> </v>
      </c>
      <c r="AN7" s="7" t="str">
        <f>IF(OR(AM$3="S",AM$3="STD",AM$3="",AM$3="A",AM$3="AES",AM$3="F",AM$3="Fiber")," ",IF(OR(AM$3="E",AM$3="EMB"),IF(MOD(AM6,9)=0,"—",16*AM6),IF(OR(AM$3="M",AM$3="MADI"),"—","Err")))</f>
        <v xml:space="preserve"> </v>
      </c>
      <c r="AO7" s="10" t="str">
        <f>IF(OR(AO$3="S",AO$3="STD",AO$3="",AO$3="A",AO$3="AES",AO$3="F",AO$3="Fiber")," ",IF(OR(AO$3="E",AO$3="EMB"),IF(MOD(AO6,9)=0,"—",16*AO6-15),IF(OR(AO$3="M",AO$3="MADI"),"—","Err")))</f>
        <v xml:space="preserve"> </v>
      </c>
      <c r="AP7" s="7" t="str">
        <f>IF(OR(AO$3="S",AO$3="STD",AO$3="",AO$3="A",AO$3="AES",AO$3="F",AO$3="Fiber")," ",IF(OR(AO$3="E",AO$3="EMB"),IF(MOD(AO6,9)=0,"—",16*AO6),IF(OR(AO$3="M",AO$3="MADI"),"—","Err")))</f>
        <v xml:space="preserve"> </v>
      </c>
      <c r="AQ7" s="10">
        <f>IF(OR(AQ$3="S",AQ$3="STD",AQ$3="",AQ$3="A",AQ$3="AES",AQ$3="F",AQ$3="Fiber")," ",IF(OR(AQ$3="E",AQ$3="EMB"),IF(MOD(AQ6,9)=0,"—",16*AQ6-15),IF(OR(AQ$3="M",AQ$3="MADI"),"—","Err")))</f>
        <v>881</v>
      </c>
      <c r="AR7" s="7">
        <f>IF(OR(AQ$3="S",AQ$3="STD",AQ$3="",AQ$3="A",AQ$3="AES",AQ$3="F",AQ$3="Fiber")," ",IF(OR(AQ$3="E",AQ$3="EMB"),IF(MOD(AQ6,9)=0,"—",16*AQ6),IF(OR(AQ$3="M",AQ$3="MADI"),"—","Err")))</f>
        <v>896</v>
      </c>
      <c r="AS7" s="10" t="str">
        <f>IF(OR(AS$3="S",AS$3="STD",AS$3="",AS$3="A",AS$3="AES",AS$3="F",AS$3="Fiber")," ",IF(OR(AS$3="E",AS$3="EMB"),IF(MOD(AS6,9)=0,"—",16*AS6-15),IF(OR(AS$3="M",AS$3="MADI"),"—","Err")))</f>
        <v>—</v>
      </c>
      <c r="AT7" s="7" t="str">
        <f>IF(OR(AS$3="S",AS$3="STD",AS$3="",AS$3="A",AS$3="AES",AS$3="F",AS$3="Fiber")," ",IF(OR(AS$3="E",AS$3="EMB"),IF(MOD(AS6,9)=0,"—",16*AS6),IF(OR(AS$3="M",AS$3="MADI"),"—","Err")))</f>
        <v>—</v>
      </c>
      <c r="AU7" s="10" t="str">
        <f>IF(OR(AU$3="S",AU$3="STD",AU$3="",AU$3="A",AU$3="AES",AU$3="F",AU$3="Fiber")," ",IF(OR(AU$3="E",AU$3="EMB"),IF(MOD(AU6,9)=0,"—",16*AU6-15),IF(OR(AU$3="M",AU$3="MADI"),"—","Err")))</f>
        <v>Err</v>
      </c>
      <c r="AV7" s="7" t="str">
        <f>IF(OR(AU$3="S",AU$3="STD",AU$3="",AU$3="A",AU$3="AES",AU$3="F",AU$3="Fiber")," ",IF(OR(AU$3="E",AU$3="EMB"),IF(MOD(AU6,9)=0,"—",16*AU6),IF(OR(AU$3="M",AU$3="MADI"),"—","Err")))</f>
        <v>Err</v>
      </c>
      <c r="AW7" s="10" t="str">
        <f>IF(OR(AW$3="S",AW$3="STD",AW$3="",AW$3="A",AW$3="AES",AW$3="F",AW$3="Fiber")," ",IF(OR(AW$3="E",AW$3="EMB"),IF(MOD(AW6,9)=0,"—",16*AW6-15),IF(OR(AW$3="M",AW$3="MADI"),"—","Err")))</f>
        <v>—</v>
      </c>
      <c r="AX7" s="7" t="str">
        <f>IF(OR(AW$3="S",AW$3="STD",AW$3="",AW$3="A",AW$3="AES",AW$3="F",AW$3="Fiber")," ",IF(OR(AW$3="E",AW$3="EMB"),IF(MOD(AW6,9)=0,"—",16*AW6),IF(OR(AW$3="M",AW$3="MADI"),"—","Err")))</f>
        <v>—</v>
      </c>
      <c r="AY7" s="12"/>
      <c r="AZ7" s="14" t="s">
        <v>17</v>
      </c>
      <c r="BD7" s="13" t="s">
        <v>16</v>
      </c>
    </row>
    <row r="8" spans="1:56" s="1" customFormat="1" ht="15" customHeight="1" x14ac:dyDescent="0.25">
      <c r="A8" s="21"/>
      <c r="B8" s="22"/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/>
      <c r="R8" s="22"/>
      <c r="S8" s="21"/>
      <c r="T8" s="22"/>
      <c r="U8" s="21"/>
      <c r="V8" s="22"/>
      <c r="W8" s="21"/>
      <c r="X8" s="22"/>
      <c r="Y8" s="21"/>
      <c r="Z8" s="22"/>
      <c r="AA8" s="21"/>
      <c r="AB8" s="22"/>
      <c r="AC8" s="21"/>
      <c r="AD8" s="22"/>
      <c r="AE8" s="21"/>
      <c r="AF8" s="22"/>
      <c r="AG8" s="21"/>
      <c r="AH8" s="22"/>
      <c r="AI8" s="11">
        <f>(AI$2)*18-15</f>
        <v>129</v>
      </c>
      <c r="AJ8" s="8"/>
      <c r="AK8" s="11">
        <f>(AK$2)*18-15</f>
        <v>111</v>
      </c>
      <c r="AL8" s="8"/>
      <c r="AM8" s="11">
        <f>(AM$2)*18-15</f>
        <v>93</v>
      </c>
      <c r="AN8" s="8"/>
      <c r="AO8" s="11">
        <f>(AO$2)*18-15</f>
        <v>75</v>
      </c>
      <c r="AP8" s="8"/>
      <c r="AQ8" s="11">
        <f>(AQ$2)*18-15</f>
        <v>57</v>
      </c>
      <c r="AR8" s="8"/>
      <c r="AS8" s="11">
        <f>(AS$2)*18-15</f>
        <v>39</v>
      </c>
      <c r="AT8" s="8"/>
      <c r="AU8" s="11">
        <f>(AU$2)*18-15</f>
        <v>21</v>
      </c>
      <c r="AV8" s="8"/>
      <c r="AW8" s="11">
        <f>(AW$2)*18-15</f>
        <v>3</v>
      </c>
      <c r="AX8" s="8"/>
      <c r="AY8" s="12"/>
      <c r="AZ8" s="14"/>
      <c r="BD8"/>
    </row>
    <row r="9" spans="1:56" s="5" customFormat="1" ht="12.75" customHeight="1" x14ac:dyDescent="0.25">
      <c r="A9" s="23"/>
      <c r="B9" s="24"/>
      <c r="C9" s="23"/>
      <c r="D9" s="24"/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3"/>
      <c r="R9" s="24"/>
      <c r="S9" s="23"/>
      <c r="T9" s="24"/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3"/>
      <c r="AH9" s="24"/>
      <c r="AI9" s="10">
        <f>IF(OR(AI$3="S",AI$3="STD",AI$3="",AI$3="A",AI$3="AES",AI$3="F",AI$3="Fiber")," ",IF(OR(AI$3="E",AI$3="EMB"),IF(MOD(AI8,9)=0,"—",16*AI8-15),IF(OR(AI$3="M",AI$3="MADI"),"—","Err")))</f>
        <v>2049</v>
      </c>
      <c r="AJ9" s="7">
        <f>IF(OR(AI$3="S",AI$3="STD",AI$3="",AI$3="A",AI$3="AES",AI$3="F",AI$3="Fiber")," ",IF(OR(AI$3="E",AI$3="EMB"),IF(MOD(AI8,9)=0,"—",16*AI8),IF(OR(AI$3="M",AI$3="MADI"),"—","Err")))</f>
        <v>2064</v>
      </c>
      <c r="AK9" s="10" t="str">
        <f>IF(OR(AK$3="S",AK$3="STD",AK$3="",AK$3="A",AK$3="AES",AK$3="F",AK$3="Fiber")," ",IF(OR(AK$3="E",AK$3="EMB"),IF(MOD(AK8,9)=0,"—",16*AK8-15),IF(OR(AK$3="M",AK$3="MADI"),"—","Err")))</f>
        <v xml:space="preserve"> </v>
      </c>
      <c r="AL9" s="7" t="str">
        <f>IF(OR(AK$3="S",AK$3="STD",AK$3="",AK$3="A",AK$3="AES",AK$3="F",AK$3="Fiber")," ",IF(OR(AK$3="E",AK$3="EMB"),IF(MOD(AK8,9)=0,"—",16*AK8),IF(OR(AK$3="M",AK$3="MADI"),"—","Err")))</f>
        <v xml:space="preserve"> </v>
      </c>
      <c r="AM9" s="10" t="str">
        <f>IF(OR(AM$3="S",AM$3="STD",AM$3="",AM$3="A",AM$3="AES",AM$3="F",AM$3="Fiber")," ",IF(OR(AM$3="E",AM$3="EMB"),IF(MOD(AM8,9)=0,"—",16*AM8-15),IF(OR(AM$3="M",AM$3="MADI"),"—","Err")))</f>
        <v xml:space="preserve"> </v>
      </c>
      <c r="AN9" s="7" t="str">
        <f>IF(OR(AM$3="S",AM$3="STD",AM$3="",AM$3="A",AM$3="AES",AM$3="F",AM$3="Fiber")," ",IF(OR(AM$3="E",AM$3="EMB"),IF(MOD(AM8,9)=0,"—",16*AM8),IF(OR(AM$3="M",AM$3="MADI"),"—","Err")))</f>
        <v xml:space="preserve"> </v>
      </c>
      <c r="AO9" s="10" t="str">
        <f>IF(OR(AO$3="S",AO$3="STD",AO$3="",AO$3="A",AO$3="AES",AO$3="F",AO$3="Fiber")," ",IF(OR(AO$3="E",AO$3="EMB"),IF(MOD(AO8,9)=0,"—",16*AO8-15),IF(OR(AO$3="M",AO$3="MADI"),"—","Err")))</f>
        <v xml:space="preserve"> </v>
      </c>
      <c r="AP9" s="7" t="str">
        <f>IF(OR(AO$3="S",AO$3="STD",AO$3="",AO$3="A",AO$3="AES",AO$3="F",AO$3="Fiber")," ",IF(OR(AO$3="E",AO$3="EMB"),IF(MOD(AO8,9)=0,"—",16*AO8),IF(OR(AO$3="M",AO$3="MADI"),"—","Err")))</f>
        <v xml:space="preserve"> </v>
      </c>
      <c r="AQ9" s="10">
        <f>IF(OR(AQ$3="S",AQ$3="STD",AQ$3="",AQ$3="A",AQ$3="AES",AQ$3="F",AQ$3="Fiber")," ",IF(OR(AQ$3="E",AQ$3="EMB"),IF(MOD(AQ8,9)=0,"—",16*AQ8-15),IF(OR(AQ$3="M",AQ$3="MADI"),"—","Err")))</f>
        <v>897</v>
      </c>
      <c r="AR9" s="7">
        <f>IF(OR(AQ$3="S",AQ$3="STD",AQ$3="",AQ$3="A",AQ$3="AES",AQ$3="F",AQ$3="Fiber")," ",IF(OR(AQ$3="E",AQ$3="EMB"),IF(MOD(AQ8,9)=0,"—",16*AQ8),IF(OR(AQ$3="M",AQ$3="MADI"),"—","Err")))</f>
        <v>912</v>
      </c>
      <c r="AS9" s="10" t="str">
        <f>IF(OR(AS$3="S",AS$3="STD",AS$3="",AS$3="A",AS$3="AES",AS$3="F",AS$3="Fiber")," ",IF(OR(AS$3="E",AS$3="EMB"),IF(MOD(AS8,9)=0,"—",16*AS8-15),IF(OR(AS$3="M",AS$3="MADI"),"—","Err")))</f>
        <v>—</v>
      </c>
      <c r="AT9" s="7" t="str">
        <f>IF(OR(AS$3="S",AS$3="STD",AS$3="",AS$3="A",AS$3="AES",AS$3="F",AS$3="Fiber")," ",IF(OR(AS$3="E",AS$3="EMB"),IF(MOD(AS8,9)=0,"—",16*AS8),IF(OR(AS$3="M",AS$3="MADI"),"—","Err")))</f>
        <v>—</v>
      </c>
      <c r="AU9" s="10" t="str">
        <f>IF(OR(AU$3="S",AU$3="STD",AU$3="",AU$3="A",AU$3="AES",AU$3="F",AU$3="Fiber")," ",IF(OR(AU$3="E",AU$3="EMB"),IF(MOD(AU8,9)=0,"—",16*AU8-15),IF(OR(AU$3="M",AU$3="MADI"),"—","Err")))</f>
        <v>Err</v>
      </c>
      <c r="AV9" s="7" t="str">
        <f>IF(OR(AU$3="S",AU$3="STD",AU$3="",AU$3="A",AU$3="AES",AU$3="F",AU$3="Fiber")," ",IF(OR(AU$3="E",AU$3="EMB"),IF(MOD(AU8,9)=0,"—",16*AU8),IF(OR(AU$3="M",AU$3="MADI"),"—","Err")))</f>
        <v>Err</v>
      </c>
      <c r="AW9" s="10" t="str">
        <f>IF(OR(AW$3="S",AW$3="STD",AW$3="",AW$3="A",AW$3="AES",AW$3="F",AW$3="Fiber")," ",IF(OR(AW$3="E",AW$3="EMB"),IF(MOD(AW8,9)=0,"—",16*AW8-15),IF(OR(AW$3="M",AW$3="MADI"),"—","Err")))</f>
        <v>—</v>
      </c>
      <c r="AX9" s="7" t="str">
        <f>IF(OR(AW$3="S",AW$3="STD",AW$3="",AW$3="A",AW$3="AES",AW$3="F",AW$3="Fiber")," ",IF(OR(AW$3="E",AW$3="EMB"),IF(MOD(AW8,9)=0,"—",16*AW8),IF(OR(AW$3="M",AW$3="MADI"),"—","Err")))</f>
        <v>—</v>
      </c>
      <c r="AY9" s="12"/>
      <c r="AZ9" s="14" t="s">
        <v>3</v>
      </c>
      <c r="BD9"/>
    </row>
    <row r="10" spans="1:56" s="1" customFormat="1" ht="15" customHeight="1" x14ac:dyDescent="0.25">
      <c r="A10" s="32" t="s">
        <v>1</v>
      </c>
      <c r="B10" s="32"/>
      <c r="C10" s="32"/>
      <c r="D10" s="32"/>
      <c r="E10" s="32"/>
      <c r="F10" s="32"/>
      <c r="G10" s="32"/>
      <c r="H10" s="32"/>
      <c r="I10" s="32"/>
      <c r="J10" s="32"/>
      <c r="K10" s="21"/>
      <c r="L10" s="22"/>
      <c r="M10" s="21"/>
      <c r="N10" s="22"/>
      <c r="O10" s="21"/>
      <c r="P10" s="22"/>
      <c r="Q10" s="21"/>
      <c r="R10" s="22"/>
      <c r="S10" s="21"/>
      <c r="T10" s="22"/>
      <c r="U10" s="21"/>
      <c r="V10" s="22"/>
      <c r="W10" s="21"/>
      <c r="X10" s="22"/>
      <c r="Y10" s="21"/>
      <c r="Z10" s="22"/>
      <c r="AA10" s="21"/>
      <c r="AB10" s="22"/>
      <c r="AC10" s="21"/>
      <c r="AD10" s="22"/>
      <c r="AE10" s="21"/>
      <c r="AF10" s="22"/>
      <c r="AG10" s="21"/>
      <c r="AH10" s="22"/>
      <c r="AI10" s="11">
        <f>(AI$2)*18-14</f>
        <v>130</v>
      </c>
      <c r="AJ10" s="8"/>
      <c r="AK10" s="11">
        <f>(AK$2)*18-14</f>
        <v>112</v>
      </c>
      <c r="AL10" s="8"/>
      <c r="AM10" s="11">
        <f>(AM$2)*18-14</f>
        <v>94</v>
      </c>
      <c r="AN10" s="8"/>
      <c r="AO10" s="11">
        <f>(AO$2)*18-14</f>
        <v>76</v>
      </c>
      <c r="AP10" s="8"/>
      <c r="AQ10" s="11">
        <f>(AQ$2)*18-14</f>
        <v>58</v>
      </c>
      <c r="AR10" s="8"/>
      <c r="AS10" s="11">
        <f>(AS$2)*18-14</f>
        <v>40</v>
      </c>
      <c r="AT10" s="8"/>
      <c r="AU10" s="11">
        <f>(AU$2)*18-14</f>
        <v>22</v>
      </c>
      <c r="AV10" s="8"/>
      <c r="AW10" s="11">
        <f>(AW$2)*18-14</f>
        <v>4</v>
      </c>
      <c r="AX10" s="8"/>
      <c r="AY10" s="3"/>
      <c r="AZ10" s="14"/>
    </row>
    <row r="11" spans="1:56" s="5" customFormat="1" ht="13.5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23"/>
      <c r="L11" s="24"/>
      <c r="M11" s="23"/>
      <c r="N11" s="24"/>
      <c r="O11" s="23"/>
      <c r="P11" s="24"/>
      <c r="Q11" s="23"/>
      <c r="R11" s="24"/>
      <c r="S11" s="23"/>
      <c r="T11" s="24"/>
      <c r="U11" s="23"/>
      <c r="V11" s="24"/>
      <c r="W11" s="23"/>
      <c r="X11" s="24"/>
      <c r="Y11" s="23"/>
      <c r="Z11" s="24"/>
      <c r="AA11" s="23"/>
      <c r="AB11" s="24"/>
      <c r="AC11" s="23"/>
      <c r="AD11" s="24"/>
      <c r="AE11" s="23"/>
      <c r="AF11" s="24"/>
      <c r="AG11" s="23"/>
      <c r="AH11" s="24"/>
      <c r="AI11" s="10">
        <f>IF(OR(AI$3="S",AI$3="STD",AI$3="",AI$3="A",AI$3="AES",AI$3="F",AI$3="Fiber")," ",IF(OR(AI$3="E",AI$3="EMB"),IF(MOD(AI10,9)=0,"—",16*AI10-15),IF(OR(AI$3="M",AI$3="MADI"),"—","Err")))</f>
        <v>2065</v>
      </c>
      <c r="AJ11" s="7">
        <f>IF(OR(AI$3="S",AI$3="STD",AI$3="",AI$3="A",AI$3="AES",AI$3="F",AI$3="Fiber")," ",IF(OR(AI$3="E",AI$3="EMB"),IF(MOD(AI10,9)=0,"—",16*AI10),IF(OR(AI$3="M",AI$3="MADI"),"—","Err")))</f>
        <v>2080</v>
      </c>
      <c r="AK11" s="10" t="str">
        <f>IF(OR(AK$3="S",AK$3="STD",AK$3="",AK$3="A",AK$3="AES",AK$3="F",AK$3="Fiber")," ",IF(OR(AK$3="E",AK$3="EMB"),IF(MOD(AK10,9)=0,"—",16*AK10-15),IF(OR(AK$3="M",AK$3="MADI"),"—","Err")))</f>
        <v xml:space="preserve"> </v>
      </c>
      <c r="AL11" s="7" t="str">
        <f>IF(OR(AK$3="S",AK$3="STD",AK$3="",AK$3="A",AK$3="AES",AK$3="F",AK$3="Fiber")," ",IF(OR(AK$3="E",AK$3="EMB"),IF(MOD(AK10,9)=0,"—",16*AK10),IF(OR(AK$3="M",AK$3="MADI"),"—","Err")))</f>
        <v xml:space="preserve"> </v>
      </c>
      <c r="AM11" s="10" t="str">
        <f>IF(OR(AM$3="S",AM$3="STD",AM$3="",AM$3="A",AM$3="AES",AM$3="F",AM$3="Fiber")," ",IF(OR(AM$3="E",AM$3="EMB"),IF(MOD(AM10,9)=0,"—",16*AM10-15),IF(OR(AM$3="M",AM$3="MADI"),"—","Err")))</f>
        <v xml:space="preserve"> </v>
      </c>
      <c r="AN11" s="7" t="str">
        <f>IF(OR(AM$3="S",AM$3="STD",AM$3="",AM$3="A",AM$3="AES",AM$3="F",AM$3="Fiber")," ",IF(OR(AM$3="E",AM$3="EMB"),IF(MOD(AM10,9)=0,"—",16*AM10),IF(OR(AM$3="M",AM$3="MADI"),"—","Err")))</f>
        <v xml:space="preserve"> </v>
      </c>
      <c r="AO11" s="10" t="str">
        <f>IF(OR(AO$3="S",AO$3="STD",AO$3="",AO$3="A",AO$3="AES",AO$3="F",AO$3="Fiber")," ",IF(OR(AO$3="E",AO$3="EMB"),IF(MOD(AO10,9)=0,"—",16*AO10-15),IF(OR(AO$3="M",AO$3="MADI"),"—","Err")))</f>
        <v xml:space="preserve"> </v>
      </c>
      <c r="AP11" s="7" t="str">
        <f>IF(OR(AO$3="S",AO$3="STD",AO$3="",AO$3="A",AO$3="AES",AO$3="F",AO$3="Fiber")," ",IF(OR(AO$3="E",AO$3="EMB"),IF(MOD(AO10,9)=0,"—",16*AO10),IF(OR(AO$3="M",AO$3="MADI"),"—","Err")))</f>
        <v xml:space="preserve"> </v>
      </c>
      <c r="AQ11" s="10">
        <f>IF(OR(AQ$3="S",AQ$3="STD",AQ$3="",AQ$3="A",AQ$3="AES",AQ$3="F",AQ$3="Fiber")," ",IF(OR(AQ$3="E",AQ$3="EMB"),IF(MOD(AQ10,9)=0,"—",16*AQ10-15),IF(OR(AQ$3="M",AQ$3="MADI"),"—","Err")))</f>
        <v>913</v>
      </c>
      <c r="AR11" s="7">
        <f>IF(OR(AQ$3="S",AQ$3="STD",AQ$3="",AQ$3="A",AQ$3="AES",AQ$3="F",AQ$3="Fiber")," ",IF(OR(AQ$3="E",AQ$3="EMB"),IF(MOD(AQ10,9)=0,"—",16*AQ10),IF(OR(AQ$3="M",AQ$3="MADI"),"—","Err")))</f>
        <v>928</v>
      </c>
      <c r="AS11" s="10" t="str">
        <f>IF(OR(AS$3="S",AS$3="STD",AS$3="",AS$3="A",AS$3="AES",AS$3="F",AS$3="Fiber")," ",IF(OR(AS$3="E",AS$3="EMB"),IF(MOD(AS10,9)=0,"—",16*AS10-15),IF(OR(AS$3="M",AS$3="MADI"),"—","Err")))</f>
        <v>—</v>
      </c>
      <c r="AT11" s="7" t="str">
        <f>IF(OR(AS$3="S",AS$3="STD",AS$3="",AS$3="A",AS$3="AES",AS$3="F",AS$3="Fiber")," ",IF(OR(AS$3="E",AS$3="EMB"),IF(MOD(AS10,9)=0,"—",16*AS10),IF(OR(AS$3="M",AS$3="MADI"),"—","Err")))</f>
        <v>—</v>
      </c>
      <c r="AU11" s="10" t="str">
        <f>IF(OR(AU$3="S",AU$3="STD",AU$3="",AU$3="A",AU$3="AES",AU$3="F",AU$3="Fiber")," ",IF(OR(AU$3="E",AU$3="EMB"),IF(MOD(AU10,9)=0,"—",16*AU10-15),IF(OR(AU$3="M",AU$3="MADI"),"—","Err")))</f>
        <v>Err</v>
      </c>
      <c r="AV11" s="7" t="str">
        <f>IF(OR(AU$3="S",AU$3="STD",AU$3="",AU$3="A",AU$3="AES",AU$3="F",AU$3="Fiber")," ",IF(OR(AU$3="E",AU$3="EMB"),IF(MOD(AU10,9)=0,"—",16*AU10),IF(OR(AU$3="M",AU$3="MADI"),"—","Err")))</f>
        <v>Err</v>
      </c>
      <c r="AW11" s="10" t="str">
        <f>IF(OR(AW$3="S",AW$3="STD",AW$3="",AW$3="A",AW$3="AES",AW$3="F",AW$3="Fiber")," ",IF(OR(AW$3="E",AW$3="EMB"),IF(MOD(AW10,9)=0,"—",16*AW10-15),IF(OR(AW$3="M",AW$3="MADI"),"—","Err")))</f>
        <v>—</v>
      </c>
      <c r="AX11" s="7" t="str">
        <f>IF(OR(AW$3="S",AW$3="STD",AW$3="",AW$3="A",AW$3="AES",AW$3="F",AW$3="Fiber")," ",IF(OR(AW$3="E",AW$3="EMB"),IF(MOD(AW10,9)=0,"—",16*AW10),IF(OR(AW$3="M",AW$3="MADI"),"—","Err")))</f>
        <v>—</v>
      </c>
      <c r="AY11" s="12"/>
      <c r="AZ11" s="15"/>
    </row>
    <row r="12" spans="1:56" s="1" customFormat="1" x14ac:dyDescent="0.25">
      <c r="A12" s="33">
        <v>16</v>
      </c>
      <c r="B12" s="33"/>
      <c r="C12" s="33">
        <v>15</v>
      </c>
      <c r="D12" s="33"/>
      <c r="E12" s="33">
        <v>14</v>
      </c>
      <c r="F12" s="33"/>
      <c r="G12" s="33">
        <v>13</v>
      </c>
      <c r="H12" s="33"/>
      <c r="I12" s="33">
        <v>12</v>
      </c>
      <c r="J12" s="33"/>
      <c r="K12" s="33">
        <v>11</v>
      </c>
      <c r="L12" s="33"/>
      <c r="M12" s="33">
        <v>10</v>
      </c>
      <c r="N12" s="33"/>
      <c r="O12" s="33">
        <v>9</v>
      </c>
      <c r="P12" s="33"/>
      <c r="Q12" s="33">
        <v>8</v>
      </c>
      <c r="R12" s="33"/>
      <c r="S12" s="33">
        <v>7</v>
      </c>
      <c r="T12" s="33"/>
      <c r="U12" s="33">
        <v>6</v>
      </c>
      <c r="V12" s="33"/>
      <c r="W12" s="33">
        <v>5</v>
      </c>
      <c r="X12" s="33"/>
      <c r="Y12" s="33">
        <v>4</v>
      </c>
      <c r="Z12" s="33"/>
      <c r="AA12" s="33">
        <v>3</v>
      </c>
      <c r="AB12" s="33"/>
      <c r="AC12" s="33">
        <v>2</v>
      </c>
      <c r="AD12" s="33"/>
      <c r="AE12" s="33">
        <v>1</v>
      </c>
      <c r="AF12" s="33"/>
      <c r="AG12" s="21"/>
      <c r="AH12" s="22"/>
      <c r="AI12" s="11">
        <f>(AI$2)*18-13</f>
        <v>131</v>
      </c>
      <c r="AJ12" s="8"/>
      <c r="AK12" s="11">
        <f>(AK$2)*18-13</f>
        <v>113</v>
      </c>
      <c r="AL12" s="8"/>
      <c r="AM12" s="11">
        <f>(AM$2)*18-13</f>
        <v>95</v>
      </c>
      <c r="AN12" s="8"/>
      <c r="AO12" s="11">
        <f>(AO$2)*18-13</f>
        <v>77</v>
      </c>
      <c r="AP12" s="8"/>
      <c r="AQ12" s="11">
        <f>(AQ$2)*18-13</f>
        <v>59</v>
      </c>
      <c r="AR12" s="8"/>
      <c r="AS12" s="11">
        <f>(AS$2)*18-13</f>
        <v>41</v>
      </c>
      <c r="AT12" s="8"/>
      <c r="AU12" s="11">
        <f>(AU$2)*18-13</f>
        <v>23</v>
      </c>
      <c r="AV12" s="8"/>
      <c r="AW12" s="11">
        <f>(AW$2)*18-13</f>
        <v>5</v>
      </c>
      <c r="AX12" s="8"/>
      <c r="AY12" s="3"/>
      <c r="AZ12" s="15"/>
    </row>
    <row r="13" spans="1:56" s="5" customFormat="1" ht="13.5" x14ac:dyDescent="0.25">
      <c r="A13" s="29" t="s">
        <v>7</v>
      </c>
      <c r="B13" s="30"/>
      <c r="C13" s="29" t="s">
        <v>22</v>
      </c>
      <c r="D13" s="30"/>
      <c r="E13" s="29" t="s">
        <v>13</v>
      </c>
      <c r="F13" s="30"/>
      <c r="G13" s="29" t="s">
        <v>7</v>
      </c>
      <c r="H13" s="30"/>
      <c r="I13" s="29" t="s">
        <v>9</v>
      </c>
      <c r="J13" s="30"/>
      <c r="K13" s="29" t="s">
        <v>22</v>
      </c>
      <c r="L13" s="30"/>
      <c r="M13" s="29" t="s">
        <v>6</v>
      </c>
      <c r="N13" s="30"/>
      <c r="O13" s="29"/>
      <c r="P13" s="30"/>
      <c r="Q13" s="29" t="s">
        <v>9</v>
      </c>
      <c r="R13" s="30"/>
      <c r="S13" s="29" t="s">
        <v>9</v>
      </c>
      <c r="T13" s="30"/>
      <c r="U13" s="29" t="s">
        <v>12</v>
      </c>
      <c r="V13" s="30"/>
      <c r="W13" s="29" t="s">
        <v>12</v>
      </c>
      <c r="X13" s="30"/>
      <c r="Y13" s="29" t="s">
        <v>9</v>
      </c>
      <c r="Z13" s="30"/>
      <c r="AA13" s="29" t="s">
        <v>9</v>
      </c>
      <c r="AB13" s="30"/>
      <c r="AC13" s="29" t="s">
        <v>9</v>
      </c>
      <c r="AD13" s="30"/>
      <c r="AE13" s="29" t="s">
        <v>22</v>
      </c>
      <c r="AF13" s="30"/>
      <c r="AG13" s="23"/>
      <c r="AH13" s="24"/>
      <c r="AI13" s="10">
        <f>IF(OR(AI$3="S",AI$3="STD",AI$3="",AI$3="A",AI$3="AES",AI$3="F",AI$3="Fiber")," ",IF(OR(AI$3="E",AI$3="EMB"),IF(MOD(AI12,9)=0,"—",16*AI12-15),IF(OR(AI$3="M",AI$3="MADI"),"—","Err")))</f>
        <v>2081</v>
      </c>
      <c r="AJ13" s="7">
        <f>IF(OR(AI$3="S",AI$3="STD",AI$3="",AI$3="A",AI$3="AES",AI$3="F",AI$3="Fiber")," ",IF(OR(AI$3="E",AI$3="EMB"),IF(MOD(AI12,9)=0,"—",16*AI12),IF(OR(AI$3="M",AI$3="MADI"),"—","Err")))</f>
        <v>2096</v>
      </c>
      <c r="AK13" s="10" t="str">
        <f>IF(OR(AK$3="S",AK$3="STD",AK$3="",AK$3="A",AK$3="AES",AK$3="F",AK$3="Fiber")," ",IF(OR(AK$3="E",AK$3="EMB"),IF(MOD(AK12,9)=0,"—",16*AK12-15),IF(OR(AK$3="M",AK$3="MADI"),"—","Err")))</f>
        <v xml:space="preserve"> </v>
      </c>
      <c r="AL13" s="7" t="str">
        <f>IF(OR(AK$3="S",AK$3="STD",AK$3="",AK$3="A",AK$3="AES",AK$3="F",AK$3="Fiber")," ",IF(OR(AK$3="E",AK$3="EMB"),IF(MOD(AK12,9)=0,"—",16*AK12),IF(OR(AK$3="M",AK$3="MADI"),"—","Err")))</f>
        <v xml:space="preserve"> </v>
      </c>
      <c r="AM13" s="10" t="str">
        <f>IF(OR(AM$3="S",AM$3="STD",AM$3="",AM$3="A",AM$3="AES",AM$3="F",AM$3="Fiber")," ",IF(OR(AM$3="E",AM$3="EMB"),IF(MOD(AM12,9)=0,"—",16*AM12-15),IF(OR(AM$3="M",AM$3="MADI"),"—","Err")))</f>
        <v xml:space="preserve"> </v>
      </c>
      <c r="AN13" s="7" t="str">
        <f>IF(OR(AM$3="S",AM$3="STD",AM$3="",AM$3="A",AM$3="AES",AM$3="F",AM$3="Fiber")," ",IF(OR(AM$3="E",AM$3="EMB"),IF(MOD(AM12,9)=0,"—",16*AM12),IF(OR(AM$3="M",AM$3="MADI"),"—","Err")))</f>
        <v xml:space="preserve"> </v>
      </c>
      <c r="AO13" s="10" t="str">
        <f>IF(OR(AO$3="S",AO$3="STD",AO$3="",AO$3="A",AO$3="AES",AO$3="F",AO$3="Fiber")," ",IF(OR(AO$3="E",AO$3="EMB"),IF(MOD(AO12,9)=0,"—",16*AO12-15),IF(OR(AO$3="M",AO$3="MADI"),"—","Err")))</f>
        <v xml:space="preserve"> </v>
      </c>
      <c r="AP13" s="7" t="str">
        <f>IF(OR(AO$3="S",AO$3="STD",AO$3="",AO$3="A",AO$3="AES",AO$3="F",AO$3="Fiber")," ",IF(OR(AO$3="E",AO$3="EMB"),IF(MOD(AO12,9)=0,"—",16*AO12),IF(OR(AO$3="M",AO$3="MADI"),"—","Err")))</f>
        <v xml:space="preserve"> </v>
      </c>
      <c r="AQ13" s="10">
        <f>IF(OR(AQ$3="S",AQ$3="STD",AQ$3="",AQ$3="A",AQ$3="AES",AQ$3="F",AQ$3="Fiber")," ",IF(OR(AQ$3="E",AQ$3="EMB"),IF(MOD(AQ12,9)=0,"—",16*AQ12-15),IF(OR(AQ$3="M",AQ$3="MADI"),"—","Err")))</f>
        <v>929</v>
      </c>
      <c r="AR13" s="7">
        <f>IF(OR(AQ$3="S",AQ$3="STD",AQ$3="",AQ$3="A",AQ$3="AES",AQ$3="F",AQ$3="Fiber")," ",IF(OR(AQ$3="E",AQ$3="EMB"),IF(MOD(AQ12,9)=0,"—",16*AQ12),IF(OR(AQ$3="M",AQ$3="MADI"),"—","Err")))</f>
        <v>944</v>
      </c>
      <c r="AS13" s="10" t="str">
        <f>IF(OR(AS$3="S",AS$3="STD",AS$3="",AS$3="A",AS$3="AES",AS$3="F",AS$3="Fiber")," ",IF(OR(AS$3="E",AS$3="EMB"),IF(MOD(AS12,9)=0,"—",16*AS12-15),IF(OR(AS$3="M",AS$3="MADI"),"—","Err")))</f>
        <v>—</v>
      </c>
      <c r="AT13" s="7" t="str">
        <f>IF(OR(AS$3="S",AS$3="STD",AS$3="",AS$3="A",AS$3="AES",AS$3="F",AS$3="Fiber")," ",IF(OR(AS$3="E",AS$3="EMB"),IF(MOD(AS12,9)=0,"—",16*AS12),IF(OR(AS$3="M",AS$3="MADI"),"—","Err")))</f>
        <v>—</v>
      </c>
      <c r="AU13" s="10" t="str">
        <f>IF(OR(AU$3="S",AU$3="STD",AU$3="",AU$3="A",AU$3="AES",AU$3="F",AU$3="Fiber")," ",IF(OR(AU$3="E",AU$3="EMB"),IF(MOD(AU12,9)=0,"—",16*AU12-15),IF(OR(AU$3="M",AU$3="MADI"),"—","Err")))</f>
        <v>Err</v>
      </c>
      <c r="AV13" s="7" t="str">
        <f>IF(OR(AU$3="S",AU$3="STD",AU$3="",AU$3="A",AU$3="AES",AU$3="F",AU$3="Fiber")," ",IF(OR(AU$3="E",AU$3="EMB"),IF(MOD(AU12,9)=0,"—",16*AU12),IF(OR(AU$3="M",AU$3="MADI"),"—","Err")))</f>
        <v>Err</v>
      </c>
      <c r="AW13" s="10" t="str">
        <f>IF(OR(AW$3="S",AW$3="STD",AW$3="",AW$3="A",AW$3="AES",AW$3="F",AW$3="Fiber")," ",IF(OR(AW$3="E",AW$3="EMB"),IF(MOD(AW12,9)=0,"—",16*AW12-15),IF(OR(AW$3="M",AW$3="MADI"),"—","Err")))</f>
        <v>—</v>
      </c>
      <c r="AX13" s="7" t="str">
        <f>IF(OR(AW$3="S",AW$3="STD",AW$3="",AW$3="A",AW$3="AES",AW$3="F",AW$3="Fiber")," ",IF(OR(AW$3="E",AW$3="EMB"),IF(MOD(AW12,9)=0,"—",16*AW12),IF(OR(AW$3="M",AW$3="MADI"),"—","Err")))</f>
        <v>—</v>
      </c>
      <c r="AY13" s="12"/>
      <c r="AZ13" s="16"/>
    </row>
    <row r="14" spans="1:56" s="1" customFormat="1" x14ac:dyDescent="0.25">
      <c r="A14" s="9">
        <f>(A$12)*9-8</f>
        <v>136</v>
      </c>
      <c r="B14" s="6"/>
      <c r="C14" s="9">
        <f>(C$12)*9-8</f>
        <v>127</v>
      </c>
      <c r="D14" s="6"/>
      <c r="E14" s="9">
        <f>(E$12)*9-8</f>
        <v>118</v>
      </c>
      <c r="F14" s="6"/>
      <c r="G14" s="9">
        <f>(G$12)*9-8</f>
        <v>109</v>
      </c>
      <c r="H14" s="6"/>
      <c r="I14" s="9">
        <f>(I$12)*9-8</f>
        <v>100</v>
      </c>
      <c r="J14" s="6"/>
      <c r="K14" s="9">
        <f>(K$12)*9-8</f>
        <v>91</v>
      </c>
      <c r="L14" s="6"/>
      <c r="M14" s="9">
        <f>(M$12)*9-8</f>
        <v>82</v>
      </c>
      <c r="N14" s="6"/>
      <c r="O14" s="9">
        <f>(O$12)*9-8</f>
        <v>73</v>
      </c>
      <c r="P14" s="6"/>
      <c r="Q14" s="9">
        <f>(Q$12)*9-8</f>
        <v>64</v>
      </c>
      <c r="R14" s="6"/>
      <c r="S14" s="9">
        <f>(S$12)*9-8</f>
        <v>55</v>
      </c>
      <c r="T14" s="6"/>
      <c r="U14" s="9">
        <f>(U$12)*9-8</f>
        <v>46</v>
      </c>
      <c r="V14" s="6"/>
      <c r="W14" s="9">
        <f>(W$12)*9-8</f>
        <v>37</v>
      </c>
      <c r="X14" s="6"/>
      <c r="Y14" s="9">
        <f>(Y$12)*9-8</f>
        <v>28</v>
      </c>
      <c r="Z14" s="6"/>
      <c r="AA14" s="9">
        <f>(AA$12)*9-8</f>
        <v>19</v>
      </c>
      <c r="AB14" s="6"/>
      <c r="AC14" s="9">
        <f>(AC$12)*9-8</f>
        <v>10</v>
      </c>
      <c r="AD14" s="6"/>
      <c r="AE14" s="9">
        <f>(AE$12)*9-8</f>
        <v>1</v>
      </c>
      <c r="AF14" s="6"/>
      <c r="AG14" s="21"/>
      <c r="AH14" s="22"/>
      <c r="AI14" s="11">
        <f>(AI$2)*18-12</f>
        <v>132</v>
      </c>
      <c r="AJ14" s="8"/>
      <c r="AK14" s="11">
        <f>(AK$2)*18-12</f>
        <v>114</v>
      </c>
      <c r="AL14" s="8"/>
      <c r="AM14" s="11">
        <f>(AM$2)*18-12</f>
        <v>96</v>
      </c>
      <c r="AN14" s="8"/>
      <c r="AO14" s="11">
        <f>(AO$2)*18-12</f>
        <v>78</v>
      </c>
      <c r="AP14" s="8"/>
      <c r="AQ14" s="11">
        <f>(AQ$2)*18-12</f>
        <v>60</v>
      </c>
      <c r="AR14" s="8"/>
      <c r="AS14" s="11">
        <f>(AS$2)*18-12</f>
        <v>42</v>
      </c>
      <c r="AT14" s="8"/>
      <c r="AU14" s="11">
        <f>(AU$2)*18-12</f>
        <v>24</v>
      </c>
      <c r="AV14" s="8"/>
      <c r="AW14" s="11">
        <f>(AW$2)*18-12</f>
        <v>6</v>
      </c>
      <c r="AX14" s="8"/>
      <c r="AY14" s="3"/>
      <c r="AZ14" s="14"/>
    </row>
    <row r="15" spans="1:56" s="5" customFormat="1" ht="13.5" x14ac:dyDescent="0.25">
      <c r="A15" s="10" t="str">
        <f>IF(OR(A$13="S",A$13="STD",A$13="",A$13="A",A$13="AES",A$13="F",A$13="Fiber")," ",IF(OR(A$13="FS",A$13="D",A$13="DIS"),IF(MOD(A14,9)=0,"—",16*A14-15),IF(OR(A$13="M",A$13="MADI"),"—","Err")))</f>
        <v>—</v>
      </c>
      <c r="B15" s="7" t="str">
        <f>IF(OR(A$13="S",A$13="STD",A$13="",A$13="A",A$13="AES",A$13="F",A$13="Fiber")," ",IF(OR(A$13="FS",A$13="D",A$13="DIS"),IF(MOD(A14,9)=0,"—",16*A14),IF(OR(A$13="M",A$13="MADI"),"—","Err")))</f>
        <v>—</v>
      </c>
      <c r="C15" s="10">
        <f>IF(OR(C$13="S",C$13="STD",C$13="",C$13="A",C$13="AES",C$13="F",C$13="Fiber")," ",IF(OR(C$13="FS",C$13="D",C$13="DIS"),IF(MOD(C14,9)=0,"—",16*C14-15),IF(OR(C$13="M",C$13="MADI"),"—","Err")))</f>
        <v>2017</v>
      </c>
      <c r="D15" s="7">
        <f>IF(OR(C$13="S",C$13="STD",C$13="",C$13="A",C$13="AES",C$13="F",C$13="Fiber")," ",IF(OR(C$13="FS",C$13="D",C$13="DIS"),IF(MOD(C14,9)=0,"—",16*C14),IF(OR(C$13="M",C$13="MADI"),"—","Err")))</f>
        <v>2032</v>
      </c>
      <c r="E15" s="10" t="str">
        <f>IF(OR(E$13="S",E$13="STD",E$13="",E$13="A",E$13="AES",E$13="F",E$13="Fiber")," ",IF(OR(E$13="FS",E$13="D",E$13="DIS"),IF(MOD(E14,9)=0,"—",16*E14-15),IF(OR(E$13="M",E$13="MADI"),"—","Err")))</f>
        <v xml:space="preserve"> </v>
      </c>
      <c r="F15" s="7" t="str">
        <f>IF(OR(E$13="S",E$13="STD",E$13="",E$13="A",E$13="AES",E$13="F",E$13="Fiber")," ",IF(OR(E$13="FS",E$13="D",E$13="DIS"),IF(MOD(E14,9)=0,"—",16*E14),IF(OR(E$13="M",E$13="MADI"),"—","Err")))</f>
        <v xml:space="preserve"> </v>
      </c>
      <c r="G15" s="10" t="str">
        <f>IF(OR(G$13="S",G$13="STD",G$13="",G$13="A",G$13="AES",G$13="F",G$13="Fiber")," ",IF(OR(G$13="FS",G$13="D",G$13="DIS"),IF(MOD(G14,9)=0,"—",16*G14-15),IF(OR(G$13="M",G$13="MADI"),"—","Err")))</f>
        <v>—</v>
      </c>
      <c r="H15" s="7" t="str">
        <f>IF(OR(G$13="S",G$13="STD",G$13="",G$13="A",G$13="AES",G$13="F",G$13="Fiber")," ",IF(OR(G$13="FS",G$13="D",G$13="DIS"),IF(MOD(G14,9)=0,"—",16*G14),IF(OR(G$13="M",G$13="MADI"),"—","Err")))</f>
        <v>—</v>
      </c>
      <c r="I15" s="10">
        <f>IF(OR(I$13="S",I$13="STD",I$13="",I$13="A",I$13="AES",I$13="F",I$13="Fiber")," ",IF(OR(I$13="FS",I$13="D",I$13="DIS"),IF(MOD(I14,9)=0,"—",16*I14-15),IF(OR(I$13="M",I$13="MADI"),"—","Err")))</f>
        <v>1585</v>
      </c>
      <c r="J15" s="7">
        <f>IF(OR(I$13="S",I$13="STD",I$13="",I$13="A",I$13="AES",I$13="F",I$13="Fiber")," ",IF(OR(I$13="FS",I$13="D",I$13="DIS"),IF(MOD(I14,9)=0,"—",16*I14),IF(OR(I$13="M",I$13="MADI"),"—","Err")))</f>
        <v>1600</v>
      </c>
      <c r="K15" s="10">
        <f>IF(OR(K$13="S",K$13="STD",K$13="",K$13="A",K$13="AES",K$13="F",K$13="Fiber")," ",IF(OR(K$13="FS",K$13="D",K$13="DIS"),IF(MOD(K14,9)=0,"—",16*K14-15),IF(OR(K$13="M",K$13="MADI"),"—","Err")))</f>
        <v>1441</v>
      </c>
      <c r="L15" s="7">
        <f>IF(OR(K$13="S",K$13="STD",K$13="",K$13="A",K$13="AES",K$13="F",K$13="Fiber")," ",IF(OR(K$13="FS",K$13="D",K$13="DIS"),IF(MOD(K14,9)=0,"—",16*K14),IF(OR(K$13="M",K$13="MADI"),"—","Err")))</f>
        <v>1456</v>
      </c>
      <c r="M15" s="10" t="str">
        <f>IF(OR(M$13="S",M$13="STD",M$13="",M$13="A",M$13="AES",M$13="F",M$13="Fiber")," ",IF(OR(M$13="FS",M$13="D",M$13="DIS"),IF(MOD(M14,9)=0,"—",16*M14-15),IF(OR(M$13="M",M$13="MADI"),"—","Err")))</f>
        <v>Err</v>
      </c>
      <c r="N15" s="7" t="str">
        <f>IF(OR(M$13="S",M$13="STD",M$13="",M$13="A",M$13="AES",M$13="F",M$13="Fiber")," ",IF(OR(M$13="FS",M$13="D",M$13="DIS"),IF(MOD(M14,9)=0,"—",16*M14),IF(OR(M$13="M",M$13="MADI"),"—","Err")))</f>
        <v>Err</v>
      </c>
      <c r="O15" s="10" t="str">
        <f>IF(OR(O$13="S",O$13="STD",O$13="",O$13="A",O$13="AES",O$13="F",O$13="Fiber")," ",IF(OR(O$13="FS",O$13="D",O$13="DIS"),IF(MOD(O14,9)=0,"—",16*O14-15),IF(OR(O$13="M",O$13="MADI"),"—","Err")))</f>
        <v xml:space="preserve"> </v>
      </c>
      <c r="P15" s="7" t="str">
        <f>IF(OR(O$13="S",O$13="STD",O$13="",O$13="A",O$13="AES",O$13="F",O$13="Fiber")," ",IF(OR(O$13="FS",O$13="D",O$13="DIS"),IF(MOD(O14,9)=0,"—",16*O14),IF(OR(O$13="M",O$13="MADI"),"—","Err")))</f>
        <v xml:space="preserve"> </v>
      </c>
      <c r="Q15" s="10">
        <f>IF(OR(Q$13="S",Q$13="STD",Q$13="",Q$13="A",Q$13="AES",Q$13="F",Q$13="Fiber")," ",IF(OR(Q$13="FS",Q$13="D",Q$13="DIS"),IF(MOD(Q14,9)=0,"—",16*Q14-15),IF(OR(Q$13="M",Q$13="MADI"),"—","Err")))</f>
        <v>1009</v>
      </c>
      <c r="R15" s="7">
        <f>IF(OR(Q$13="S",Q$13="STD",Q$13="",Q$13="A",Q$13="AES",Q$13="F",Q$13="Fiber")," ",IF(OR(Q$13="FS",Q$13="D",Q$13="DIS"),IF(MOD(Q14,9)=0,"—",16*Q14),IF(OR(Q$13="M",Q$13="MADI"),"—","Err")))</f>
        <v>1024</v>
      </c>
      <c r="S15" s="10">
        <f>IF(OR(S$13="S",S$13="STD",S$13="",S$13="A",S$13="AES",S$13="F",S$13="Fiber")," ",IF(OR(S$13="FS",S$13="D",S$13="DIS"),IF(MOD(S14,9)=0,"—",16*S14-15),IF(OR(S$13="M",S$13="MADI"),"—","Err")))</f>
        <v>865</v>
      </c>
      <c r="T15" s="7">
        <f>IF(OR(S$13="S",S$13="STD",S$13="",S$13="A",S$13="AES",S$13="F",S$13="Fiber")," ",IF(OR(S$13="FS",S$13="D",S$13="DIS"),IF(MOD(S14,9)=0,"—",16*S14),IF(OR(S$13="M",S$13="MADI"),"—","Err")))</f>
        <v>880</v>
      </c>
      <c r="U15" s="10" t="str">
        <f>IF(OR(U$13="S",U$13="STD",U$13="",U$13="A",U$13="AES",U$13="F",U$13="Fiber")," ",IF(OR(U$13="FS",U$13="D",U$13="DIS"),IF(MOD(U14,9)=0,"—",16*U14-15),IF(OR(U$13="M",U$13="MADI"),"—","Err")))</f>
        <v xml:space="preserve"> </v>
      </c>
      <c r="V15" s="7" t="str">
        <f>IF(OR(U$13="S",U$13="STD",U$13="",U$13="A",U$13="AES",U$13="F",U$13="Fiber")," ",IF(OR(U$13="FS",U$13="D",U$13="DIS"),IF(MOD(U14,9)=0,"—",16*U14),IF(OR(U$13="M",U$13="MADI"),"—","Err")))</f>
        <v xml:space="preserve"> </v>
      </c>
      <c r="W15" s="10" t="str">
        <f>IF(OR(W$13="S",W$13="STD",W$13="",W$13="A",W$13="AES",W$13="F",W$13="Fiber")," ",IF(OR(W$13="FS",W$13="D",W$13="DIS"),IF(MOD(W14,9)=0,"—",16*W14-15),IF(OR(W$13="M",W$13="MADI"),"—","Err")))</f>
        <v xml:space="preserve"> </v>
      </c>
      <c r="X15" s="7" t="str">
        <f>IF(OR(W$13="S",W$13="STD",W$13="",W$13="A",W$13="AES",W$13="F",W$13="Fiber")," ",IF(OR(W$13="FS",W$13="D",W$13="DIS"),IF(MOD(W14,9)=0,"—",16*W14),IF(OR(W$13="M",W$13="MADI"),"—","Err")))</f>
        <v xml:space="preserve"> </v>
      </c>
      <c r="Y15" s="10">
        <f>IF(OR(Y$13="S",Y$13="STD",Y$13="",Y$13="A",Y$13="AES",Y$13="F",Y$13="Fiber")," ",IF(OR(Y$13="FS",Y$13="D",Y$13="DIS"),IF(MOD(Y14,9)=0,"—",16*Y14-15),IF(OR(Y$13="M",Y$13="MADI"),"—","Err")))</f>
        <v>433</v>
      </c>
      <c r="Z15" s="7">
        <f>IF(OR(Y$13="S",Y$13="STD",Y$13="",Y$13="A",Y$13="AES",Y$13="F",Y$13="Fiber")," ",IF(OR(Y$13="FS",Y$13="D",Y$13="DIS"),IF(MOD(Y14,9)=0,"—",16*Y14),IF(OR(Y$13="M",Y$13="MADI"),"—","Err")))</f>
        <v>448</v>
      </c>
      <c r="AA15" s="10">
        <f>IF(OR(AA$13="S",AA$13="STD",AA$13="",AA$13="A",AA$13="AES",AA$13="F",AA$13="Fiber")," ",IF(OR(AA$13="FS",AA$13="D",AA$13="DIS"),IF(MOD(AA14,9)=0,"—",16*AA14-15),IF(OR(AA$13="M",AA$13="MADI"),"—","Err")))</f>
        <v>289</v>
      </c>
      <c r="AB15" s="7">
        <f>IF(OR(AA$13="S",AA$13="STD",AA$13="",AA$13="A",AA$13="AES",AA$13="F",AA$13="Fiber")," ",IF(OR(AA$13="FS",AA$13="D",AA$13="DIS"),IF(MOD(AA14,9)=0,"—",16*AA14),IF(OR(AA$13="M",AA$13="MADI"),"—","Err")))</f>
        <v>304</v>
      </c>
      <c r="AC15" s="10">
        <f>IF(OR(AC$13="S",AC$13="STD",AC$13="",AC$13="A",AC$13="AES",AC$13="F",AC$13="Fiber")," ",IF(OR(AC$13="FS",AC$13="D",AC$13="DIS"),IF(MOD(AC14,9)=0,"—",16*AC14-15),IF(OR(AC$13="M",AC$13="MADI"),"—","Err")))</f>
        <v>145</v>
      </c>
      <c r="AD15" s="7">
        <f>IF(OR(AC$13="S",AC$13="STD",AC$13="",AC$13="A",AC$13="AES",AC$13="F",AC$13="Fiber")," ",IF(OR(AC$13="FS",AC$13="D",AC$13="DIS"),IF(MOD(AC14,9)=0,"—",16*AC14),IF(OR(AC$13="M",AC$13="MADI"),"—","Err")))</f>
        <v>160</v>
      </c>
      <c r="AE15" s="10">
        <f>IF(OR(AE$13="S",AE$13="STD",AE$13="",AE$13="A",AE$13="AES",AE$13="F",AE$13="Fiber")," ",IF(OR(AE$13="FS",AE$13="D",AE$13="DIS"),IF(MOD(AE14,9)=0,"—",16*AE14-15),IF(OR(AE$13="M",AE$13="MADI"),"—","Err")))</f>
        <v>1</v>
      </c>
      <c r="AF15" s="7">
        <f>IF(OR(AE$13="S",AE$13="STD",AE$13="",AE$13="A",AE$13="AES",AE$13="F",AE$13="Fiber")," ",IF(OR(AE$13="FS",AE$13="D",AE$13="DIS"),IF(MOD(AE14,9)=0,"—",16*AE14),IF(OR(AE$13="M",AE$13="MADI"),"—","Err")))</f>
        <v>16</v>
      </c>
      <c r="AG15" s="23"/>
      <c r="AH15" s="24"/>
      <c r="AI15" s="10">
        <f>IF(OR(AI$3="S",AI$3="STD",AI$3="",AI$3="A",AI$3="AES",AI$3="F",AI$3="Fiber")," ",IF(OR(AI$3="E",AI$3="EMB"),IF(MOD(AI14,9)=0,"—",16*AI14-15),IF(OR(AI$3="M",AI$3="MADI"),"—","Err")))</f>
        <v>2097</v>
      </c>
      <c r="AJ15" s="7">
        <f>IF(OR(AI$3="S",AI$3="STD",AI$3="",AI$3="A",AI$3="AES",AI$3="F",AI$3="Fiber")," ",IF(OR(AI$3="E",AI$3="EMB"),IF(MOD(AI14,9)=0,"—",16*AI14),IF(OR(AI$3="M",AI$3="MADI"),"—","Err")))</f>
        <v>2112</v>
      </c>
      <c r="AK15" s="10" t="str">
        <f>IF(OR(AK$3="S",AK$3="STD",AK$3="",AK$3="A",AK$3="AES",AK$3="F",AK$3="Fiber")," ",IF(OR(AK$3="E",AK$3="EMB"),IF(MOD(AK14,9)=0,"—",16*AK14-15),IF(OR(AK$3="M",AK$3="MADI"),"—","Err")))</f>
        <v xml:space="preserve"> </v>
      </c>
      <c r="AL15" s="7" t="str">
        <f>IF(OR(AK$3="S",AK$3="STD",AK$3="",AK$3="A",AK$3="AES",AK$3="F",AK$3="Fiber")," ",IF(OR(AK$3="E",AK$3="EMB"),IF(MOD(AK14,9)=0,"—",16*AK14),IF(OR(AK$3="M",AK$3="MADI"),"—","Err")))</f>
        <v xml:space="preserve"> </v>
      </c>
      <c r="AM15" s="10" t="str">
        <f>IF(OR(AM$3="S",AM$3="STD",AM$3="",AM$3="A",AM$3="AES",AM$3="F",AM$3="Fiber")," ",IF(OR(AM$3="E",AM$3="EMB"),IF(MOD(AM14,9)=0,"—",16*AM14-15),IF(OR(AM$3="M",AM$3="MADI"),"—","Err")))</f>
        <v xml:space="preserve"> </v>
      </c>
      <c r="AN15" s="7" t="str">
        <f>IF(OR(AM$3="S",AM$3="STD",AM$3="",AM$3="A",AM$3="AES",AM$3="F",AM$3="Fiber")," ",IF(OR(AM$3="E",AM$3="EMB"),IF(MOD(AM14,9)=0,"—",16*AM14),IF(OR(AM$3="M",AM$3="MADI"),"—","Err")))</f>
        <v xml:space="preserve"> </v>
      </c>
      <c r="AO15" s="10" t="str">
        <f>IF(OR(AO$3="S",AO$3="STD",AO$3="",AO$3="A",AO$3="AES",AO$3="F",AO$3="Fiber")," ",IF(OR(AO$3="E",AO$3="EMB"),IF(MOD(AO14,9)=0,"—",16*AO14-15),IF(OR(AO$3="M",AO$3="MADI"),"—","Err")))</f>
        <v xml:space="preserve"> </v>
      </c>
      <c r="AP15" s="7" t="str">
        <f>IF(OR(AO$3="S",AO$3="STD",AO$3="",AO$3="A",AO$3="AES",AO$3="F",AO$3="Fiber")," ",IF(OR(AO$3="E",AO$3="EMB"),IF(MOD(AO14,9)=0,"—",16*AO14),IF(OR(AO$3="M",AO$3="MADI"),"—","Err")))</f>
        <v xml:space="preserve"> </v>
      </c>
      <c r="AQ15" s="10">
        <f>IF(OR(AQ$3="S",AQ$3="STD",AQ$3="",AQ$3="A",AQ$3="AES",AQ$3="F",AQ$3="Fiber")," ",IF(OR(AQ$3="E",AQ$3="EMB"),IF(MOD(AQ14,9)=0,"—",16*AQ14-15),IF(OR(AQ$3="M",AQ$3="MADI"),"—","Err")))</f>
        <v>945</v>
      </c>
      <c r="AR15" s="7">
        <f>IF(OR(AQ$3="S",AQ$3="STD",AQ$3="",AQ$3="A",AQ$3="AES",AQ$3="F",AQ$3="Fiber")," ",IF(OR(AQ$3="E",AQ$3="EMB"),IF(MOD(AQ14,9)=0,"—",16*AQ14),IF(OR(AQ$3="M",AQ$3="MADI"),"—","Err")))</f>
        <v>960</v>
      </c>
      <c r="AS15" s="10" t="str">
        <f>IF(OR(AS$3="S",AS$3="STD",AS$3="",AS$3="A",AS$3="AES",AS$3="F",AS$3="Fiber")," ",IF(OR(AS$3="E",AS$3="EMB"),IF(MOD(AS14,9)=0,"—",16*AS14-15),IF(OR(AS$3="M",AS$3="MADI"),"—","Err")))</f>
        <v>—</v>
      </c>
      <c r="AT15" s="7" t="str">
        <f>IF(OR(AS$3="S",AS$3="STD",AS$3="",AS$3="A",AS$3="AES",AS$3="F",AS$3="Fiber")," ",IF(OR(AS$3="E",AS$3="EMB"),IF(MOD(AS14,9)=0,"—",16*AS14),IF(OR(AS$3="M",AS$3="MADI"),"—","Err")))</f>
        <v>—</v>
      </c>
      <c r="AU15" s="10" t="str">
        <f>IF(OR(AU$3="S",AU$3="STD",AU$3="",AU$3="A",AU$3="AES",AU$3="F",AU$3="Fiber")," ",IF(OR(AU$3="E",AU$3="EMB"),IF(MOD(AU14,9)=0,"—",16*AU14-15),IF(OR(AU$3="M",AU$3="MADI"),"—","Err")))</f>
        <v>Err</v>
      </c>
      <c r="AV15" s="7" t="str">
        <f>IF(OR(AU$3="S",AU$3="STD",AU$3="",AU$3="A",AU$3="AES",AU$3="F",AU$3="Fiber")," ",IF(OR(AU$3="E",AU$3="EMB"),IF(MOD(AU14,9)=0,"—",16*AU14),IF(OR(AU$3="M",AU$3="MADI"),"—","Err")))</f>
        <v>Err</v>
      </c>
      <c r="AW15" s="10" t="str">
        <f>IF(OR(AW$3="S",AW$3="STD",AW$3="",AW$3="A",AW$3="AES",AW$3="F",AW$3="Fiber")," ",IF(OR(AW$3="E",AW$3="EMB"),IF(MOD(AW14,9)=0,"—",16*AW14-15),IF(OR(AW$3="M",AW$3="MADI"),"—","Err")))</f>
        <v>—</v>
      </c>
      <c r="AX15" s="7" t="str">
        <f>IF(OR(AW$3="S",AW$3="STD",AW$3="",AW$3="A",AW$3="AES",AW$3="F",AW$3="Fiber")," ",IF(OR(AW$3="E",AW$3="EMB"),IF(MOD(AW14,9)=0,"—",16*AW14),IF(OR(AW$3="M",AW$3="MADI"),"—","Err")))</f>
        <v>—</v>
      </c>
      <c r="AY15" s="12"/>
      <c r="AZ15" s="15"/>
    </row>
    <row r="16" spans="1:56" s="1" customFormat="1" x14ac:dyDescent="0.25">
      <c r="A16" s="9">
        <f>(A$12)*9-7</f>
        <v>137</v>
      </c>
      <c r="B16" s="6"/>
      <c r="C16" s="9">
        <f>(C$12)*9-7</f>
        <v>128</v>
      </c>
      <c r="D16" s="6"/>
      <c r="E16" s="9">
        <f>(E$12)*9-7</f>
        <v>119</v>
      </c>
      <c r="F16" s="6"/>
      <c r="G16" s="9">
        <f>(G$12)*9-7</f>
        <v>110</v>
      </c>
      <c r="H16" s="6"/>
      <c r="I16" s="9">
        <f>(I$12)*9-7</f>
        <v>101</v>
      </c>
      <c r="J16" s="6"/>
      <c r="K16" s="9">
        <f>(K$12)*9-7</f>
        <v>92</v>
      </c>
      <c r="L16" s="6"/>
      <c r="M16" s="9">
        <f>(M$12)*9-7</f>
        <v>83</v>
      </c>
      <c r="N16" s="6"/>
      <c r="O16" s="9">
        <f>(O$12)*9-7</f>
        <v>74</v>
      </c>
      <c r="P16" s="6"/>
      <c r="Q16" s="9">
        <f>(Q$12)*9-7</f>
        <v>65</v>
      </c>
      <c r="R16" s="6"/>
      <c r="S16" s="9">
        <f>(S$12)*9-7</f>
        <v>56</v>
      </c>
      <c r="T16" s="6"/>
      <c r="U16" s="9">
        <f>(U$12)*9-7</f>
        <v>47</v>
      </c>
      <c r="V16" s="6"/>
      <c r="W16" s="9">
        <f>(W$12)*9-7</f>
        <v>38</v>
      </c>
      <c r="X16" s="6"/>
      <c r="Y16" s="9">
        <f>(Y$12)*9-7</f>
        <v>29</v>
      </c>
      <c r="Z16" s="6"/>
      <c r="AA16" s="9">
        <f>(AA$12)*9-7</f>
        <v>20</v>
      </c>
      <c r="AB16" s="6"/>
      <c r="AC16" s="9">
        <f>(AC$12)*9-7</f>
        <v>11</v>
      </c>
      <c r="AD16" s="6"/>
      <c r="AE16" s="9">
        <f>(AE$12)*9-7</f>
        <v>2</v>
      </c>
      <c r="AF16" s="6"/>
      <c r="AG16" s="21"/>
      <c r="AH16" s="22"/>
      <c r="AI16" s="11">
        <f>(AI$2)*18-11</f>
        <v>133</v>
      </c>
      <c r="AJ16" s="8"/>
      <c r="AK16" s="11">
        <f>(AK$2)*18-11</f>
        <v>115</v>
      </c>
      <c r="AL16" s="8"/>
      <c r="AM16" s="11">
        <f>(AM$2)*18-11</f>
        <v>97</v>
      </c>
      <c r="AN16" s="8"/>
      <c r="AO16" s="11">
        <f>(AO$2)*18-11</f>
        <v>79</v>
      </c>
      <c r="AP16" s="8"/>
      <c r="AQ16" s="11">
        <f>(AQ$2)*18-11</f>
        <v>61</v>
      </c>
      <c r="AR16" s="8"/>
      <c r="AS16" s="11">
        <f>(AS$2)*18-11</f>
        <v>43</v>
      </c>
      <c r="AT16" s="8"/>
      <c r="AU16" s="11">
        <f>(AU$2)*18-11</f>
        <v>25</v>
      </c>
      <c r="AV16" s="8"/>
      <c r="AW16" s="11">
        <f>(AW$2)*18-11</f>
        <v>7</v>
      </c>
      <c r="AX16" s="8"/>
      <c r="AY16" s="3"/>
      <c r="AZ16" s="14"/>
    </row>
    <row r="17" spans="1:56" s="5" customFormat="1" ht="13.5" x14ac:dyDescent="0.25">
      <c r="A17" s="10" t="str">
        <f>IF(OR(A$13="S",A$13="STD",A$13="",A$13="A",A$13="AES",A$13="F",A$13="Fiber")," ",IF(OR(A$13="FS",A$13="D",A$13="DIS"),IF(MOD(A16,9)=0,"—",16*A16-15),IF(OR(A$13="M",A$13="MADI"),"—","Err")))</f>
        <v>—</v>
      </c>
      <c r="B17" s="7" t="str">
        <f>IF(OR(A$13="S",A$13="STD",A$13="",A$13="A",A$13="AES",A$13="F",A$13="Fiber")," ",IF(OR(A$13="FS",A$13="D",A$13="DIS"),IF(MOD(A16,9)=0,"—",16*A16),IF(OR(A$13="M",A$13="MADI"),"—","Err")))</f>
        <v>—</v>
      </c>
      <c r="C17" s="10">
        <f>IF(OR(C$13="S",C$13="STD",C$13="",C$13="A",C$13="AES",C$13="F",C$13="Fiber")," ",IF(OR(C$13="FS",C$13="D",C$13="DIS"),IF(MOD(C16,9)=0,"—",16*C16-15),IF(OR(C$13="M",C$13="MADI"),"—","Err")))</f>
        <v>2033</v>
      </c>
      <c r="D17" s="7">
        <f>IF(OR(C$13="S",C$13="STD",C$13="",C$13="A",C$13="AES",C$13="F",C$13="Fiber")," ",IF(OR(C$13="FS",C$13="D",C$13="DIS"),IF(MOD(C16,9)=0,"—",16*C16),IF(OR(C$13="M",C$13="MADI"),"—","Err")))</f>
        <v>2048</v>
      </c>
      <c r="E17" s="10" t="str">
        <f>IF(OR(E$13="S",E$13="STD",E$13="",E$13="A",E$13="AES",E$13="F",E$13="Fiber")," ",IF(OR(E$13="FS",E$13="D",E$13="DIS"),IF(MOD(E16,9)=0,"—",16*E16-15),IF(OR(E$13="M",E$13="MADI"),"—","Err")))</f>
        <v xml:space="preserve"> </v>
      </c>
      <c r="F17" s="7" t="str">
        <f>IF(OR(E$13="S",E$13="STD",E$13="",E$13="A",E$13="AES",E$13="F",E$13="Fiber")," ",IF(OR(E$13="FS",E$13="D",E$13="DIS"),IF(MOD(E16,9)=0,"—",16*E16),IF(OR(E$13="M",E$13="MADI"),"—","Err")))</f>
        <v xml:space="preserve"> </v>
      </c>
      <c r="G17" s="10" t="str">
        <f>IF(OR(G$13="S",G$13="STD",G$13="",G$13="A",G$13="AES",G$13="F",G$13="Fiber")," ",IF(OR(G$13="FS",G$13="D",G$13="DIS"),IF(MOD(G16,9)=0,"—",16*G16-15),IF(OR(G$13="M",G$13="MADI"),"—","Err")))</f>
        <v>—</v>
      </c>
      <c r="H17" s="7" t="str">
        <f>IF(OR(G$13="S",G$13="STD",G$13="",G$13="A",G$13="AES",G$13="F",G$13="Fiber")," ",IF(OR(G$13="FS",G$13="D",G$13="DIS"),IF(MOD(G16,9)=0,"—",16*G16),IF(OR(G$13="M",G$13="MADI"),"—","Err")))</f>
        <v>—</v>
      </c>
      <c r="I17" s="10">
        <f>IF(OR(I$13="S",I$13="STD",I$13="",I$13="A",I$13="AES",I$13="F",I$13="Fiber")," ",IF(OR(I$13="FS",I$13="D",I$13="DIS"),IF(MOD(I16,9)=0,"—",16*I16-15),IF(OR(I$13="M",I$13="MADI"),"—","Err")))</f>
        <v>1601</v>
      </c>
      <c r="J17" s="7">
        <f>IF(OR(I$13="S",I$13="STD",I$13="",I$13="A",I$13="AES",I$13="F",I$13="Fiber")," ",IF(OR(I$13="FS",I$13="D",I$13="DIS"),IF(MOD(I16,9)=0,"—",16*I16),IF(OR(I$13="M",I$13="MADI"),"—","Err")))</f>
        <v>1616</v>
      </c>
      <c r="K17" s="10">
        <f>IF(OR(K$13="S",K$13="STD",K$13="",K$13="A",K$13="AES",K$13="F",K$13="Fiber")," ",IF(OR(K$13="FS",K$13="D",K$13="DIS"),IF(MOD(K16,9)=0,"—",16*K16-15),IF(OR(K$13="M",K$13="MADI"),"—","Err")))</f>
        <v>1457</v>
      </c>
      <c r="L17" s="7">
        <f>IF(OR(K$13="S",K$13="STD",K$13="",K$13="A",K$13="AES",K$13="F",K$13="Fiber")," ",IF(OR(K$13="FS",K$13="D",K$13="DIS"),IF(MOD(K16,9)=0,"—",16*K16),IF(OR(K$13="M",K$13="MADI"),"—","Err")))</f>
        <v>1472</v>
      </c>
      <c r="M17" s="10" t="str">
        <f>IF(OR(M$13="S",M$13="STD",M$13="",M$13="A",M$13="AES",M$13="F",M$13="Fiber")," ",IF(OR(M$13="FS",M$13="D",M$13="DIS"),IF(MOD(M16,9)=0,"—",16*M16-15),IF(OR(M$13="M",M$13="MADI"),"—","Err")))</f>
        <v>Err</v>
      </c>
      <c r="N17" s="7" t="str">
        <f>IF(OR(M$13="S",M$13="STD",M$13="",M$13="A",M$13="AES",M$13="F",M$13="Fiber")," ",IF(OR(M$13="FS",M$13="D",M$13="DIS"),IF(MOD(M16,9)=0,"—",16*M16),IF(OR(M$13="M",M$13="MADI"),"—","Err")))</f>
        <v>Err</v>
      </c>
      <c r="O17" s="10" t="str">
        <f>IF(OR(O$13="S",O$13="STD",O$13="",O$13="A",O$13="AES",O$13="F",O$13="Fiber")," ",IF(OR(O$13="FS",O$13="D",O$13="DIS"),IF(MOD(O16,9)=0,"—",16*O16-15),IF(OR(O$13="M",O$13="MADI"),"—","Err")))</f>
        <v xml:space="preserve"> </v>
      </c>
      <c r="P17" s="7" t="str">
        <f>IF(OR(O$13="S",O$13="STD",O$13="",O$13="A",O$13="AES",O$13="F",O$13="Fiber")," ",IF(OR(O$13="FS",O$13="D",O$13="DIS"),IF(MOD(O16,9)=0,"—",16*O16),IF(OR(O$13="M",O$13="MADI"),"—","Err")))</f>
        <v xml:space="preserve"> </v>
      </c>
      <c r="Q17" s="10">
        <f>IF(OR(Q$13="S",Q$13="STD",Q$13="",Q$13="A",Q$13="AES",Q$13="F",Q$13="Fiber")," ",IF(OR(Q$13="FS",Q$13="D",Q$13="DIS"),IF(MOD(Q16,9)=0,"—",16*Q16-15),IF(OR(Q$13="M",Q$13="MADI"),"—","Err")))</f>
        <v>1025</v>
      </c>
      <c r="R17" s="7">
        <f>IF(OR(Q$13="S",Q$13="STD",Q$13="",Q$13="A",Q$13="AES",Q$13="F",Q$13="Fiber")," ",IF(OR(Q$13="FS",Q$13="D",Q$13="DIS"),IF(MOD(Q16,9)=0,"—",16*Q16),IF(OR(Q$13="M",Q$13="MADI"),"—","Err")))</f>
        <v>1040</v>
      </c>
      <c r="S17" s="10">
        <f>IF(OR(S$13="S",S$13="STD",S$13="",S$13="A",S$13="AES",S$13="F",S$13="Fiber")," ",IF(OR(S$13="FS",S$13="D",S$13="DIS"),IF(MOD(S16,9)=0,"—",16*S16-15),IF(OR(S$13="M",S$13="MADI"),"—","Err")))</f>
        <v>881</v>
      </c>
      <c r="T17" s="7">
        <f>IF(OR(S$13="S",S$13="STD",S$13="",S$13="A",S$13="AES",S$13="F",S$13="Fiber")," ",IF(OR(S$13="FS",S$13="D",S$13="DIS"),IF(MOD(S16,9)=0,"—",16*S16),IF(OR(S$13="M",S$13="MADI"),"—","Err")))</f>
        <v>896</v>
      </c>
      <c r="U17" s="10" t="str">
        <f>IF(OR(U$13="S",U$13="STD",U$13="",U$13="A",U$13="AES",U$13="F",U$13="Fiber")," ",IF(OR(U$13="FS",U$13="D",U$13="DIS"),IF(MOD(U16,9)=0,"—",16*U16-15),IF(OR(U$13="M",U$13="MADI"),"—","Err")))</f>
        <v xml:space="preserve"> </v>
      </c>
      <c r="V17" s="7" t="str">
        <f>IF(OR(U$13="S",U$13="STD",U$13="",U$13="A",U$13="AES",U$13="F",U$13="Fiber")," ",IF(OR(U$13="FS",U$13="D",U$13="DIS"),IF(MOD(U16,9)=0,"—",16*U16),IF(OR(U$13="M",U$13="MADI"),"—","Err")))</f>
        <v xml:space="preserve"> </v>
      </c>
      <c r="W17" s="10" t="str">
        <f>IF(OR(W$13="S",W$13="STD",W$13="",W$13="A",W$13="AES",W$13="F",W$13="Fiber")," ",IF(OR(W$13="FS",W$13="D",W$13="DIS"),IF(MOD(W16,9)=0,"—",16*W16-15),IF(OR(W$13="M",W$13="MADI"),"—","Err")))</f>
        <v xml:space="preserve"> </v>
      </c>
      <c r="X17" s="7" t="str">
        <f>IF(OR(W$13="S",W$13="STD",W$13="",W$13="A",W$13="AES",W$13="F",W$13="Fiber")," ",IF(OR(W$13="FS",W$13="D",W$13="DIS"),IF(MOD(W16,9)=0,"—",16*W16),IF(OR(W$13="M",W$13="MADI"),"—","Err")))</f>
        <v xml:space="preserve"> </v>
      </c>
      <c r="Y17" s="10">
        <f>IF(OR(Y$13="S",Y$13="STD",Y$13="",Y$13="A",Y$13="AES",Y$13="F",Y$13="Fiber")," ",IF(OR(Y$13="FS",Y$13="D",Y$13="DIS"),IF(MOD(Y16,9)=0,"—",16*Y16-15),IF(OR(Y$13="M",Y$13="MADI"),"—","Err")))</f>
        <v>449</v>
      </c>
      <c r="Z17" s="7">
        <f>IF(OR(Y$13="S",Y$13="STD",Y$13="",Y$13="A",Y$13="AES",Y$13="F",Y$13="Fiber")," ",IF(OR(Y$13="FS",Y$13="D",Y$13="DIS"),IF(MOD(Y16,9)=0,"—",16*Y16),IF(OR(Y$13="M",Y$13="MADI"),"—","Err")))</f>
        <v>464</v>
      </c>
      <c r="AA17" s="10">
        <f>IF(OR(AA$13="S",AA$13="STD",AA$13="",AA$13="A",AA$13="AES",AA$13="F",AA$13="Fiber")," ",IF(OR(AA$13="FS",AA$13="D",AA$13="DIS"),IF(MOD(AA16,9)=0,"—",16*AA16-15),IF(OR(AA$13="M",AA$13="MADI"),"—","Err")))</f>
        <v>305</v>
      </c>
      <c r="AB17" s="7">
        <f>IF(OR(AA$13="S",AA$13="STD",AA$13="",AA$13="A",AA$13="AES",AA$13="F",AA$13="Fiber")," ",IF(OR(AA$13="FS",AA$13="D",AA$13="DIS"),IF(MOD(AA16,9)=0,"—",16*AA16),IF(OR(AA$13="M",AA$13="MADI"),"—","Err")))</f>
        <v>320</v>
      </c>
      <c r="AC17" s="10">
        <f>IF(OR(AC$13="S",AC$13="STD",AC$13="",AC$13="A",AC$13="AES",AC$13="F",AC$13="Fiber")," ",IF(OR(AC$13="FS",AC$13="D",AC$13="DIS"),IF(MOD(AC16,9)=0,"—",16*AC16-15),IF(OR(AC$13="M",AC$13="MADI"),"—","Err")))</f>
        <v>161</v>
      </c>
      <c r="AD17" s="7">
        <f>IF(OR(AC$13="S",AC$13="STD",AC$13="",AC$13="A",AC$13="AES",AC$13="F",AC$13="Fiber")," ",IF(OR(AC$13="FS",AC$13="D",AC$13="DIS"),IF(MOD(AC16,9)=0,"—",16*AC16),IF(OR(AC$13="M",AC$13="MADI"),"—","Err")))</f>
        <v>176</v>
      </c>
      <c r="AE17" s="10">
        <f>IF(OR(AE$13="S",AE$13="STD",AE$13="",AE$13="A",AE$13="AES",AE$13="F",AE$13="Fiber")," ",IF(OR(AE$13="FS",AE$13="D",AE$13="DIS"),IF(MOD(AE16,9)=0,"—",16*AE16-15),IF(OR(AE$13="M",AE$13="MADI"),"—","Err")))</f>
        <v>17</v>
      </c>
      <c r="AF17" s="7">
        <f>IF(OR(AE$13="S",AE$13="STD",AE$13="",AE$13="A",AE$13="AES",AE$13="F",AE$13="Fiber")," ",IF(OR(AE$13="FS",AE$13="D",AE$13="DIS"),IF(MOD(AE16,9)=0,"—",16*AE16),IF(OR(AE$13="M",AE$13="MADI"),"—","Err")))</f>
        <v>32</v>
      </c>
      <c r="AG17" s="23"/>
      <c r="AH17" s="24"/>
      <c r="AI17" s="10">
        <f>IF(OR(AI$3="S",AI$3="STD",AI$3="",AI$3="A",AI$3="AES",AI$3="F",AI$3="Fiber")," ",IF(OR(AI$3="E",AI$3="EMB"),IF(MOD(AI16,9)=0,"—",16*AI16-15),IF(OR(AI$3="M",AI$3="MADI"),"—","Err")))</f>
        <v>2113</v>
      </c>
      <c r="AJ17" s="7">
        <f>IF(OR(AI$3="S",AI$3="STD",AI$3="",AI$3="A",AI$3="AES",AI$3="F",AI$3="Fiber")," ",IF(OR(AI$3="E",AI$3="EMB"),IF(MOD(AI16,9)=0,"—",16*AI16),IF(OR(AI$3="M",AI$3="MADI"),"—","Err")))</f>
        <v>2128</v>
      </c>
      <c r="AK17" s="10" t="str">
        <f>IF(OR(AK$3="S",AK$3="STD",AK$3="",AK$3="A",AK$3="AES",AK$3="F",AK$3="Fiber")," ",IF(OR(AK$3="E",AK$3="EMB"),IF(MOD(AK16,9)=0,"—",16*AK16-15),IF(OR(AK$3="M",AK$3="MADI"),"—","Err")))</f>
        <v xml:space="preserve"> </v>
      </c>
      <c r="AL17" s="7" t="str">
        <f>IF(OR(AK$3="S",AK$3="STD",AK$3="",AK$3="A",AK$3="AES",AK$3="F",AK$3="Fiber")," ",IF(OR(AK$3="E",AK$3="EMB"),IF(MOD(AK16,9)=0,"—",16*AK16),IF(OR(AK$3="M",AK$3="MADI"),"—","Err")))</f>
        <v xml:space="preserve"> </v>
      </c>
      <c r="AM17" s="10" t="str">
        <f>IF(OR(AM$3="S",AM$3="STD",AM$3="",AM$3="A",AM$3="AES",AM$3="F",AM$3="Fiber")," ",IF(OR(AM$3="E",AM$3="EMB"),IF(MOD(AM16,9)=0,"—",16*AM16-15),IF(OR(AM$3="M",AM$3="MADI"),"—","Err")))</f>
        <v xml:space="preserve"> </v>
      </c>
      <c r="AN17" s="7" t="str">
        <f>IF(OR(AM$3="S",AM$3="STD",AM$3="",AM$3="A",AM$3="AES",AM$3="F",AM$3="Fiber")," ",IF(OR(AM$3="E",AM$3="EMB"),IF(MOD(AM16,9)=0,"—",16*AM16),IF(OR(AM$3="M",AM$3="MADI"),"—","Err")))</f>
        <v xml:space="preserve"> </v>
      </c>
      <c r="AO17" s="10" t="str">
        <f>IF(OR(AO$3="S",AO$3="STD",AO$3="",AO$3="A",AO$3="AES",AO$3="F",AO$3="Fiber")," ",IF(OR(AO$3="E",AO$3="EMB"),IF(MOD(AO16,9)=0,"—",16*AO16-15),IF(OR(AO$3="M",AO$3="MADI"),"—","Err")))</f>
        <v xml:space="preserve"> </v>
      </c>
      <c r="AP17" s="7" t="str">
        <f>IF(OR(AO$3="S",AO$3="STD",AO$3="",AO$3="A",AO$3="AES",AO$3="F",AO$3="Fiber")," ",IF(OR(AO$3="E",AO$3="EMB"),IF(MOD(AO16,9)=0,"—",16*AO16),IF(OR(AO$3="M",AO$3="MADI"),"—","Err")))</f>
        <v xml:space="preserve"> </v>
      </c>
      <c r="AQ17" s="10">
        <f>IF(OR(AQ$3="S",AQ$3="STD",AQ$3="",AQ$3="A",AQ$3="AES",AQ$3="F",AQ$3="Fiber")," ",IF(OR(AQ$3="E",AQ$3="EMB"),IF(MOD(AQ16,9)=0,"—",16*AQ16-15),IF(OR(AQ$3="M",AQ$3="MADI"),"—","Err")))</f>
        <v>961</v>
      </c>
      <c r="AR17" s="7">
        <f>IF(OR(AQ$3="S",AQ$3="STD",AQ$3="",AQ$3="A",AQ$3="AES",AQ$3="F",AQ$3="Fiber")," ",IF(OR(AQ$3="E",AQ$3="EMB"),IF(MOD(AQ16,9)=0,"—",16*AQ16),IF(OR(AQ$3="M",AQ$3="MADI"),"—","Err")))</f>
        <v>976</v>
      </c>
      <c r="AS17" s="10" t="str">
        <f>IF(OR(AS$3="S",AS$3="STD",AS$3="",AS$3="A",AS$3="AES",AS$3="F",AS$3="Fiber")," ",IF(OR(AS$3="E",AS$3="EMB"),IF(MOD(AS16,9)=0,"—",16*AS16-15),IF(OR(AS$3="M",AS$3="MADI"),"—","Err")))</f>
        <v>—</v>
      </c>
      <c r="AT17" s="7" t="str">
        <f>IF(OR(AS$3="S",AS$3="STD",AS$3="",AS$3="A",AS$3="AES",AS$3="F",AS$3="Fiber")," ",IF(OR(AS$3="E",AS$3="EMB"),IF(MOD(AS16,9)=0,"—",16*AS16),IF(OR(AS$3="M",AS$3="MADI"),"—","Err")))</f>
        <v>—</v>
      </c>
      <c r="AU17" s="10" t="str">
        <f>IF(OR(AU$3="S",AU$3="STD",AU$3="",AU$3="A",AU$3="AES",AU$3="F",AU$3="Fiber")," ",IF(OR(AU$3="E",AU$3="EMB"),IF(MOD(AU16,9)=0,"—",16*AU16-15),IF(OR(AU$3="M",AU$3="MADI"),"—","Err")))</f>
        <v>Err</v>
      </c>
      <c r="AV17" s="7" t="str">
        <f>IF(OR(AU$3="S",AU$3="STD",AU$3="",AU$3="A",AU$3="AES",AU$3="F",AU$3="Fiber")," ",IF(OR(AU$3="E",AU$3="EMB"),IF(MOD(AU16,9)=0,"—",16*AU16),IF(OR(AU$3="M",AU$3="MADI"),"—","Err")))</f>
        <v>Err</v>
      </c>
      <c r="AW17" s="10" t="str">
        <f>IF(OR(AW$3="S",AW$3="STD",AW$3="",AW$3="A",AW$3="AES",AW$3="F",AW$3="Fiber")," ",IF(OR(AW$3="E",AW$3="EMB"),IF(MOD(AW16,9)=0,"—",16*AW16-15),IF(OR(AW$3="M",AW$3="MADI"),"—","Err")))</f>
        <v>—</v>
      </c>
      <c r="AX17" s="7" t="str">
        <f>IF(OR(AW$3="S",AW$3="STD",AW$3="",AW$3="A",AW$3="AES",AW$3="F",AW$3="Fiber")," ",IF(OR(AW$3="E",AW$3="EMB"),IF(MOD(AW16,9)=0,"—",16*AW16),IF(OR(AW$3="M",AW$3="MADI"),"—","Err")))</f>
        <v>—</v>
      </c>
      <c r="AY17" s="12"/>
      <c r="AZ17" s="15"/>
    </row>
    <row r="18" spans="1:56" s="1" customFormat="1" x14ac:dyDescent="0.25">
      <c r="A18" s="9">
        <f>(A$12)*9-6</f>
        <v>138</v>
      </c>
      <c r="B18" s="6"/>
      <c r="C18" s="9">
        <f>(C$12)*9-6</f>
        <v>129</v>
      </c>
      <c r="D18" s="6"/>
      <c r="E18" s="9">
        <f>(E$12)*9-6</f>
        <v>120</v>
      </c>
      <c r="F18" s="6"/>
      <c r="G18" s="9">
        <f>(G$12)*9-6</f>
        <v>111</v>
      </c>
      <c r="H18" s="6"/>
      <c r="I18" s="9">
        <f>(I$12)*9-6</f>
        <v>102</v>
      </c>
      <c r="J18" s="6"/>
      <c r="K18" s="9">
        <f>(K$12)*9-6</f>
        <v>93</v>
      </c>
      <c r="L18" s="6"/>
      <c r="M18" s="9">
        <f>(M$12)*9-6</f>
        <v>84</v>
      </c>
      <c r="N18" s="6"/>
      <c r="O18" s="9">
        <f>(O$12)*9-6</f>
        <v>75</v>
      </c>
      <c r="P18" s="6"/>
      <c r="Q18" s="9">
        <f>(Q$12)*9-6</f>
        <v>66</v>
      </c>
      <c r="R18" s="6"/>
      <c r="S18" s="9">
        <f>(S$12)*9-6</f>
        <v>57</v>
      </c>
      <c r="T18" s="6"/>
      <c r="U18" s="9">
        <f>(U$12)*9-6</f>
        <v>48</v>
      </c>
      <c r="V18" s="6"/>
      <c r="W18" s="9">
        <f>(W$12)*9-6</f>
        <v>39</v>
      </c>
      <c r="X18" s="6"/>
      <c r="Y18" s="9">
        <f>(Y$12)*9-6</f>
        <v>30</v>
      </c>
      <c r="Z18" s="6"/>
      <c r="AA18" s="9">
        <f>(AA$12)*9-6</f>
        <v>21</v>
      </c>
      <c r="AB18" s="6"/>
      <c r="AC18" s="9">
        <f>(AC$12)*9-6</f>
        <v>12</v>
      </c>
      <c r="AD18" s="6"/>
      <c r="AE18" s="9">
        <f>(AE$12)*9-6</f>
        <v>3</v>
      </c>
      <c r="AF18" s="6"/>
      <c r="AG18" s="21"/>
      <c r="AH18" s="22"/>
      <c r="AI18" s="11">
        <f>(AI$2)*18-10</f>
        <v>134</v>
      </c>
      <c r="AJ18" s="8"/>
      <c r="AK18" s="11">
        <f>(AK$2)*18-10</f>
        <v>116</v>
      </c>
      <c r="AL18" s="8"/>
      <c r="AM18" s="11">
        <f>(AM$2)*18-10</f>
        <v>98</v>
      </c>
      <c r="AN18" s="8"/>
      <c r="AO18" s="11">
        <f>(AO$2)*18-10</f>
        <v>80</v>
      </c>
      <c r="AP18" s="8"/>
      <c r="AQ18" s="11">
        <f>(AQ$2)*18-10</f>
        <v>62</v>
      </c>
      <c r="AR18" s="8"/>
      <c r="AS18" s="11">
        <f>(AS$2)*18-10</f>
        <v>44</v>
      </c>
      <c r="AT18" s="8"/>
      <c r="AU18" s="11">
        <f>(AU$2)*18-10</f>
        <v>26</v>
      </c>
      <c r="AV18" s="8"/>
      <c r="AW18" s="11">
        <f>(AW$2)*18-10</f>
        <v>8</v>
      </c>
      <c r="AX18" s="8"/>
      <c r="AY18" s="19"/>
      <c r="AZ18" s="14"/>
    </row>
    <row r="19" spans="1:56" s="5" customFormat="1" ht="13.5" x14ac:dyDescent="0.25">
      <c r="A19" s="10" t="str">
        <f>IF(OR(A$13="S",A$13="STD",A$13="",A$13="A",A$13="AES",A$13="F",A$13="Fiber")," ",IF(OR(A$13="FS",A$13="D",A$13="DIS"),IF(MOD(A18,9)=0,"—",16*A18-15),IF(OR(A$13="M",A$13="MADI"),"—","Err")))</f>
        <v>—</v>
      </c>
      <c r="B19" s="7" t="str">
        <f>IF(OR(A$13="S",A$13="STD",A$13="",A$13="A",A$13="AES",A$13="F",A$13="Fiber")," ",IF(OR(A$13="FS",A$13="D",A$13="DIS"),IF(MOD(A18,9)=0,"—",16*A18),IF(OR(A$13="M",A$13="MADI"),"—","Err")))</f>
        <v>—</v>
      </c>
      <c r="C19" s="10">
        <f>IF(OR(C$13="S",C$13="STD",C$13="",C$13="A",C$13="AES",C$13="F",C$13="Fiber")," ",IF(OR(C$13="FS",C$13="D",C$13="DIS"),IF(MOD(C18,9)=0,"—",16*C18-15),IF(OR(C$13="M",C$13="MADI"),"—","Err")))</f>
        <v>2049</v>
      </c>
      <c r="D19" s="7">
        <f>IF(OR(C$13="S",C$13="STD",C$13="",C$13="A",C$13="AES",C$13="F",C$13="Fiber")," ",IF(OR(C$13="FS",C$13="D",C$13="DIS"),IF(MOD(C18,9)=0,"—",16*C18),IF(OR(C$13="M",C$13="MADI"),"—","Err")))</f>
        <v>2064</v>
      </c>
      <c r="E19" s="10" t="str">
        <f>IF(OR(E$13="S",E$13="STD",E$13="",E$13="A",E$13="AES",E$13="F",E$13="Fiber")," ",IF(OR(E$13="FS",E$13="D",E$13="DIS"),IF(MOD(E18,9)=0,"—",16*E18-15),IF(OR(E$13="M",E$13="MADI"),"—","Err")))</f>
        <v xml:space="preserve"> </v>
      </c>
      <c r="F19" s="7" t="str">
        <f>IF(OR(E$13="S",E$13="STD",E$13="",E$13="A",E$13="AES",E$13="F",E$13="Fiber")," ",IF(OR(E$13="FS",E$13="D",E$13="DIS"),IF(MOD(E18,9)=0,"—",16*E18),IF(OR(E$13="M",E$13="MADI"),"—","Err")))</f>
        <v xml:space="preserve"> </v>
      </c>
      <c r="G19" s="10" t="str">
        <f>IF(OR(G$13="S",G$13="STD",G$13="",G$13="A",G$13="AES",G$13="F",G$13="Fiber")," ",IF(OR(G$13="FS",G$13="D",G$13="DIS"),IF(MOD(G18,9)=0,"—",16*G18-15),IF(OR(G$13="M",G$13="MADI"),"—","Err")))</f>
        <v>—</v>
      </c>
      <c r="H19" s="7" t="str">
        <f>IF(OR(G$13="S",G$13="STD",G$13="",G$13="A",G$13="AES",G$13="F",G$13="Fiber")," ",IF(OR(G$13="FS",G$13="D",G$13="DIS"),IF(MOD(G18,9)=0,"—",16*G18),IF(OR(G$13="M",G$13="MADI"),"—","Err")))</f>
        <v>—</v>
      </c>
      <c r="I19" s="10">
        <f>IF(OR(I$13="S",I$13="STD",I$13="",I$13="A",I$13="AES",I$13="F",I$13="Fiber")," ",IF(OR(I$13="FS",I$13="D",I$13="DIS"),IF(MOD(I18,9)=0,"—",16*I18-15),IF(OR(I$13="M",I$13="MADI"),"—","Err")))</f>
        <v>1617</v>
      </c>
      <c r="J19" s="7">
        <f>IF(OR(I$13="S",I$13="STD",I$13="",I$13="A",I$13="AES",I$13="F",I$13="Fiber")," ",IF(OR(I$13="FS",I$13="D",I$13="DIS"),IF(MOD(I18,9)=0,"—",16*I18),IF(OR(I$13="M",I$13="MADI"),"—","Err")))</f>
        <v>1632</v>
      </c>
      <c r="K19" s="10">
        <f>IF(OR(K$13="S",K$13="STD",K$13="",K$13="A",K$13="AES",K$13="F",K$13="Fiber")," ",IF(OR(K$13="FS",K$13="D",K$13="DIS"),IF(MOD(K18,9)=0,"—",16*K18-15),IF(OR(K$13="M",K$13="MADI"),"—","Err")))</f>
        <v>1473</v>
      </c>
      <c r="L19" s="7">
        <f>IF(OR(K$13="S",K$13="STD",K$13="",K$13="A",K$13="AES",K$13="F",K$13="Fiber")," ",IF(OR(K$13="FS",K$13="D",K$13="DIS"),IF(MOD(K18,9)=0,"—",16*K18),IF(OR(K$13="M",K$13="MADI"),"—","Err")))</f>
        <v>1488</v>
      </c>
      <c r="M19" s="10" t="str">
        <f>IF(OR(M$13="S",M$13="STD",M$13="",M$13="A",M$13="AES",M$13="F",M$13="Fiber")," ",IF(OR(M$13="FS",M$13="D",M$13="DIS"),IF(MOD(M18,9)=0,"—",16*M18-15),IF(OR(M$13="M",M$13="MADI"),"—","Err")))</f>
        <v>Err</v>
      </c>
      <c r="N19" s="7" t="str">
        <f>IF(OR(M$13="S",M$13="STD",M$13="",M$13="A",M$13="AES",M$13="F",M$13="Fiber")," ",IF(OR(M$13="FS",M$13="D",M$13="DIS"),IF(MOD(M18,9)=0,"—",16*M18),IF(OR(M$13="M",M$13="MADI"),"—","Err")))</f>
        <v>Err</v>
      </c>
      <c r="O19" s="10" t="str">
        <f>IF(OR(O$13="S",O$13="STD",O$13="",O$13="A",O$13="AES",O$13="F",O$13="Fiber")," ",IF(OR(O$13="FS",O$13="D",O$13="DIS"),IF(MOD(O18,9)=0,"—",16*O18-15),IF(OR(O$13="M",O$13="MADI"),"—","Err")))</f>
        <v xml:space="preserve"> </v>
      </c>
      <c r="P19" s="7" t="str">
        <f>IF(OR(O$13="S",O$13="STD",O$13="",O$13="A",O$13="AES",O$13="F",O$13="Fiber")," ",IF(OR(O$13="FS",O$13="D",O$13="DIS"),IF(MOD(O18,9)=0,"—",16*O18),IF(OR(O$13="M",O$13="MADI"),"—","Err")))</f>
        <v xml:space="preserve"> </v>
      </c>
      <c r="Q19" s="10">
        <f>IF(OR(Q$13="S",Q$13="STD",Q$13="",Q$13="A",Q$13="AES",Q$13="F",Q$13="Fiber")," ",IF(OR(Q$13="FS",Q$13="D",Q$13="DIS"),IF(MOD(Q18,9)=0,"—",16*Q18-15),IF(OR(Q$13="M",Q$13="MADI"),"—","Err")))</f>
        <v>1041</v>
      </c>
      <c r="R19" s="7">
        <f>IF(OR(Q$13="S",Q$13="STD",Q$13="",Q$13="A",Q$13="AES",Q$13="F",Q$13="Fiber")," ",IF(OR(Q$13="FS",Q$13="D",Q$13="DIS"),IF(MOD(Q18,9)=0,"—",16*Q18),IF(OR(Q$13="M",Q$13="MADI"),"—","Err")))</f>
        <v>1056</v>
      </c>
      <c r="S19" s="10">
        <f>IF(OR(S$13="S",S$13="STD",S$13="",S$13="A",S$13="AES",S$13="F",S$13="Fiber")," ",IF(OR(S$13="FS",S$13="D",S$13="DIS"),IF(MOD(S18,9)=0,"—",16*S18-15),IF(OR(S$13="M",S$13="MADI"),"—","Err")))</f>
        <v>897</v>
      </c>
      <c r="T19" s="7">
        <f>IF(OR(S$13="S",S$13="STD",S$13="",S$13="A",S$13="AES",S$13="F",S$13="Fiber")," ",IF(OR(S$13="FS",S$13="D",S$13="DIS"),IF(MOD(S18,9)=0,"—",16*S18),IF(OR(S$13="M",S$13="MADI"),"—","Err")))</f>
        <v>912</v>
      </c>
      <c r="U19" s="10" t="str">
        <f>IF(OR(U$13="S",U$13="STD",U$13="",U$13="A",U$13="AES",U$13="F",U$13="Fiber")," ",IF(OR(U$13="FS",U$13="D",U$13="DIS"),IF(MOD(U18,9)=0,"—",16*U18-15),IF(OR(U$13="M",U$13="MADI"),"—","Err")))</f>
        <v xml:space="preserve"> </v>
      </c>
      <c r="V19" s="7" t="str">
        <f>IF(OR(U$13="S",U$13="STD",U$13="",U$13="A",U$13="AES",U$13="F",U$13="Fiber")," ",IF(OR(U$13="FS",U$13="D",U$13="DIS"),IF(MOD(U18,9)=0,"—",16*U18),IF(OR(U$13="M",U$13="MADI"),"—","Err")))</f>
        <v xml:space="preserve"> </v>
      </c>
      <c r="W19" s="10" t="str">
        <f>IF(OR(W$13="S",W$13="STD",W$13="",W$13="A",W$13="AES",W$13="F",W$13="Fiber")," ",IF(OR(W$13="FS",W$13="D",W$13="DIS"),IF(MOD(W18,9)=0,"—",16*W18-15),IF(OR(W$13="M",W$13="MADI"),"—","Err")))</f>
        <v xml:space="preserve"> </v>
      </c>
      <c r="X19" s="7" t="str">
        <f>IF(OR(W$13="S",W$13="STD",W$13="",W$13="A",W$13="AES",W$13="F",W$13="Fiber")," ",IF(OR(W$13="FS",W$13="D",W$13="DIS"),IF(MOD(W18,9)=0,"—",16*W18),IF(OR(W$13="M",W$13="MADI"),"—","Err")))</f>
        <v xml:space="preserve"> </v>
      </c>
      <c r="Y19" s="10">
        <f>IF(OR(Y$13="S",Y$13="STD",Y$13="",Y$13="A",Y$13="AES",Y$13="F",Y$13="Fiber")," ",IF(OR(Y$13="FS",Y$13="D",Y$13="DIS"),IF(MOD(Y18,9)=0,"—",16*Y18-15),IF(OR(Y$13="M",Y$13="MADI"),"—","Err")))</f>
        <v>465</v>
      </c>
      <c r="Z19" s="7">
        <f>IF(OR(Y$13="S",Y$13="STD",Y$13="",Y$13="A",Y$13="AES",Y$13="F",Y$13="Fiber")," ",IF(OR(Y$13="FS",Y$13="D",Y$13="DIS"),IF(MOD(Y18,9)=0,"—",16*Y18),IF(OR(Y$13="M",Y$13="MADI"),"—","Err")))</f>
        <v>480</v>
      </c>
      <c r="AA19" s="10">
        <f>IF(OR(AA$13="S",AA$13="STD",AA$13="",AA$13="A",AA$13="AES",AA$13="F",AA$13="Fiber")," ",IF(OR(AA$13="FS",AA$13="D",AA$13="DIS"),IF(MOD(AA18,9)=0,"—",16*AA18-15),IF(OR(AA$13="M",AA$13="MADI"),"—","Err")))</f>
        <v>321</v>
      </c>
      <c r="AB19" s="7">
        <f>IF(OR(AA$13="S",AA$13="STD",AA$13="",AA$13="A",AA$13="AES",AA$13="F",AA$13="Fiber")," ",IF(OR(AA$13="FS",AA$13="D",AA$13="DIS"),IF(MOD(AA18,9)=0,"—",16*AA18),IF(OR(AA$13="M",AA$13="MADI"),"—","Err")))</f>
        <v>336</v>
      </c>
      <c r="AC19" s="10">
        <f>IF(OR(AC$13="S",AC$13="STD",AC$13="",AC$13="A",AC$13="AES",AC$13="F",AC$13="Fiber")," ",IF(OR(AC$13="FS",AC$13="D",AC$13="DIS"),IF(MOD(AC18,9)=0,"—",16*AC18-15),IF(OR(AC$13="M",AC$13="MADI"),"—","Err")))</f>
        <v>177</v>
      </c>
      <c r="AD19" s="7">
        <f>IF(OR(AC$13="S",AC$13="STD",AC$13="",AC$13="A",AC$13="AES",AC$13="F",AC$13="Fiber")," ",IF(OR(AC$13="FS",AC$13="D",AC$13="DIS"),IF(MOD(AC18,9)=0,"—",16*AC18),IF(OR(AC$13="M",AC$13="MADI"),"—","Err")))</f>
        <v>192</v>
      </c>
      <c r="AE19" s="10">
        <f>IF(OR(AE$13="S",AE$13="STD",AE$13="",AE$13="A",AE$13="AES",AE$13="F",AE$13="Fiber")," ",IF(OR(AE$13="FS",AE$13="D",AE$13="DIS"),IF(MOD(AE18,9)=0,"—",16*AE18-15),IF(OR(AE$13="M",AE$13="MADI"),"—","Err")))</f>
        <v>33</v>
      </c>
      <c r="AF19" s="7">
        <f>IF(OR(AE$13="S",AE$13="STD",AE$13="",AE$13="A",AE$13="AES",AE$13="F",AE$13="Fiber")," ",IF(OR(AE$13="FS",AE$13="D",AE$13="DIS"),IF(MOD(AE18,9)=0,"—",16*AE18),IF(OR(AE$13="M",AE$13="MADI"),"—","Err")))</f>
        <v>48</v>
      </c>
      <c r="AG19" s="23"/>
      <c r="AH19" s="24"/>
      <c r="AI19" s="10">
        <f>IF(OR(AI$3="S",AI$3="STD",AI$3="",AI$3="A",AI$3="AES",AI$3="F",AI$3="Fiber")," ",IF(OR(AI$3="E",AI$3="EMB"),IF(MOD(AI18,9)=0,"—",16*AI18-15),IF(OR(AI$3="M",AI$3="MADI"),"—","Err")))</f>
        <v>2129</v>
      </c>
      <c r="AJ19" s="7">
        <f>IF(OR(AI$3="S",AI$3="STD",AI$3="",AI$3="A",AI$3="AES",AI$3="F",AI$3="Fiber")," ",IF(OR(AI$3="E",AI$3="EMB"),IF(MOD(AI18,9)=0,"—",16*AI18),IF(OR(AI$3="M",AI$3="MADI"),"—","Err")))</f>
        <v>2144</v>
      </c>
      <c r="AK19" s="10" t="str">
        <f>IF(OR(AK$3="S",AK$3="STD",AK$3="",AK$3="A",AK$3="AES",AK$3="F",AK$3="Fiber")," ",IF(OR(AK$3="E",AK$3="EMB"),IF(MOD(AK18,9)=0,"—",16*AK18-15),IF(OR(AK$3="M",AK$3="MADI"),"—","Err")))</f>
        <v xml:space="preserve"> </v>
      </c>
      <c r="AL19" s="7" t="str">
        <f>IF(OR(AK$3="S",AK$3="STD",AK$3="",AK$3="A",AK$3="AES",AK$3="F",AK$3="Fiber")," ",IF(OR(AK$3="E",AK$3="EMB"),IF(MOD(AK18,9)=0,"—",16*AK18),IF(OR(AK$3="M",AK$3="MADI"),"—","Err")))</f>
        <v xml:space="preserve"> </v>
      </c>
      <c r="AM19" s="10" t="str">
        <f>IF(OR(AM$3="S",AM$3="STD",AM$3="",AM$3="A",AM$3="AES",AM$3="F",AM$3="Fiber")," ",IF(OR(AM$3="E",AM$3="EMB"),IF(MOD(AM18,9)=0,"—",16*AM18-15),IF(OR(AM$3="M",AM$3="MADI"),"—","Err")))</f>
        <v xml:space="preserve"> </v>
      </c>
      <c r="AN19" s="7" t="str">
        <f>IF(OR(AM$3="S",AM$3="STD",AM$3="",AM$3="A",AM$3="AES",AM$3="F",AM$3="Fiber")," ",IF(OR(AM$3="E",AM$3="EMB"),IF(MOD(AM18,9)=0,"—",16*AM18),IF(OR(AM$3="M",AM$3="MADI"),"—","Err")))</f>
        <v xml:space="preserve"> </v>
      </c>
      <c r="AO19" s="10" t="str">
        <f>IF(OR(AO$3="S",AO$3="STD",AO$3="",AO$3="A",AO$3="AES",AO$3="F",AO$3="Fiber")," ",IF(OR(AO$3="E",AO$3="EMB"),IF(MOD(AO18,9)=0,"—",16*AO18-15),IF(OR(AO$3="M",AO$3="MADI"),"—","Err")))</f>
        <v xml:space="preserve"> </v>
      </c>
      <c r="AP19" s="7" t="str">
        <f>IF(OR(AO$3="S",AO$3="STD",AO$3="",AO$3="A",AO$3="AES",AO$3="F",AO$3="Fiber")," ",IF(OR(AO$3="E",AO$3="EMB"),IF(MOD(AO18,9)=0,"—",16*AO18),IF(OR(AO$3="M",AO$3="MADI"),"—","Err")))</f>
        <v xml:space="preserve"> </v>
      </c>
      <c r="AQ19" s="10">
        <f>IF(OR(AQ$3="S",AQ$3="STD",AQ$3="",AQ$3="A",AQ$3="AES",AQ$3="F",AQ$3="Fiber")," ",IF(OR(AQ$3="E",AQ$3="EMB"),IF(MOD(AQ18,9)=0,"—",16*AQ18-15),IF(OR(AQ$3="M",AQ$3="MADI"),"—","Err")))</f>
        <v>977</v>
      </c>
      <c r="AR19" s="7">
        <f>IF(OR(AQ$3="S",AQ$3="STD",AQ$3="",AQ$3="A",AQ$3="AES",AQ$3="F",AQ$3="Fiber")," ",IF(OR(AQ$3="E",AQ$3="EMB"),IF(MOD(AQ18,9)=0,"—",16*AQ18),IF(OR(AQ$3="M",AQ$3="MADI"),"—","Err")))</f>
        <v>992</v>
      </c>
      <c r="AS19" s="10" t="str">
        <f>IF(OR(AS$3="S",AS$3="STD",AS$3="",AS$3="A",AS$3="AES",AS$3="F",AS$3="Fiber")," ",IF(OR(AS$3="E",AS$3="EMB"),IF(MOD(AS18,9)=0,"—",16*AS18-15),IF(OR(AS$3="M",AS$3="MADI"),"—","Err")))</f>
        <v>—</v>
      </c>
      <c r="AT19" s="7" t="str">
        <f>IF(OR(AS$3="S",AS$3="STD",AS$3="",AS$3="A",AS$3="AES",AS$3="F",AS$3="Fiber")," ",IF(OR(AS$3="E",AS$3="EMB"),IF(MOD(AS18,9)=0,"—",16*AS18),IF(OR(AS$3="M",AS$3="MADI"),"—","Err")))</f>
        <v>—</v>
      </c>
      <c r="AU19" s="10" t="str">
        <f>IF(OR(AU$3="S",AU$3="STD",AU$3="",AU$3="A",AU$3="AES",AU$3="F",AU$3="Fiber")," ",IF(OR(AU$3="E",AU$3="EMB"),IF(MOD(AU18,9)=0,"—",16*AU18-15),IF(OR(AU$3="M",AU$3="MADI"),"—","Err")))</f>
        <v>Err</v>
      </c>
      <c r="AV19" s="7" t="str">
        <f>IF(OR(AU$3="S",AU$3="STD",AU$3="",AU$3="A",AU$3="AES",AU$3="F",AU$3="Fiber")," ",IF(OR(AU$3="E",AU$3="EMB"),IF(MOD(AU18,9)=0,"—",16*AU18),IF(OR(AU$3="M",AU$3="MADI"),"—","Err")))</f>
        <v>Err</v>
      </c>
      <c r="AW19" s="10" t="str">
        <f>IF(OR(AW$3="S",AW$3="STD",AW$3="",AW$3="A",AW$3="AES",AW$3="F",AW$3="Fiber")," ",IF(OR(AW$3="E",AW$3="EMB"),IF(MOD(AW18,9)=0,"—",16*AW18-15),IF(OR(AW$3="M",AW$3="MADI"),"—","Err")))</f>
        <v>—</v>
      </c>
      <c r="AX19" s="7" t="str">
        <f>IF(OR(AW$3="S",AW$3="STD",AW$3="",AW$3="A",AW$3="AES",AW$3="F",AW$3="Fiber")," ",IF(OR(AW$3="E",AW$3="EMB"),IF(MOD(AW18,9)=0,"—",16*AW18),IF(OR(AW$3="M",AW$3="MADI"),"—","Err")))</f>
        <v>—</v>
      </c>
      <c r="AY19" s="12"/>
      <c r="AZ19" s="15"/>
    </row>
    <row r="20" spans="1:56" s="1" customFormat="1" x14ac:dyDescent="0.25">
      <c r="A20" s="9">
        <f>(A$12)*9-5</f>
        <v>139</v>
      </c>
      <c r="B20" s="6"/>
      <c r="C20" s="9">
        <f>(C$12)*9-5</f>
        <v>130</v>
      </c>
      <c r="D20" s="6"/>
      <c r="E20" s="9">
        <f>(E$12)*9-5</f>
        <v>121</v>
      </c>
      <c r="F20" s="6"/>
      <c r="G20" s="9">
        <f>(G$12)*9-5</f>
        <v>112</v>
      </c>
      <c r="H20" s="6"/>
      <c r="I20" s="9">
        <f>(I$12)*9-5</f>
        <v>103</v>
      </c>
      <c r="J20" s="6"/>
      <c r="K20" s="9">
        <f>(K$12)*9-5</f>
        <v>94</v>
      </c>
      <c r="L20" s="6"/>
      <c r="M20" s="9">
        <f>(M$12)*9-5</f>
        <v>85</v>
      </c>
      <c r="N20" s="6"/>
      <c r="O20" s="9">
        <f>(O$12)*9-5</f>
        <v>76</v>
      </c>
      <c r="P20" s="6"/>
      <c r="Q20" s="9">
        <f>(Q$12)*9-5</f>
        <v>67</v>
      </c>
      <c r="R20" s="6"/>
      <c r="S20" s="9">
        <f>(S$12)*9-5</f>
        <v>58</v>
      </c>
      <c r="T20" s="6"/>
      <c r="U20" s="9">
        <f>(U$12)*9-5</f>
        <v>49</v>
      </c>
      <c r="V20" s="6"/>
      <c r="W20" s="9">
        <f>(W$12)*9-5</f>
        <v>40</v>
      </c>
      <c r="X20" s="6"/>
      <c r="Y20" s="9">
        <f>(Y$12)*9-5</f>
        <v>31</v>
      </c>
      <c r="Z20" s="6"/>
      <c r="AA20" s="9">
        <f>(AA$12)*9-5</f>
        <v>22</v>
      </c>
      <c r="AB20" s="6"/>
      <c r="AC20" s="9">
        <f>(AC$12)*9-5</f>
        <v>13</v>
      </c>
      <c r="AD20" s="6"/>
      <c r="AE20" s="9">
        <f>(AE$12)*9-5</f>
        <v>4</v>
      </c>
      <c r="AF20" s="6"/>
      <c r="AG20" s="21"/>
      <c r="AH20" s="22"/>
      <c r="AI20" s="11">
        <f>(AI$2)*18-9</f>
        <v>135</v>
      </c>
      <c r="AJ20" s="8"/>
      <c r="AK20" s="11">
        <f>(AK$2)*18-9</f>
        <v>117</v>
      </c>
      <c r="AL20" s="8"/>
      <c r="AM20" s="11">
        <f>(AM$2)*18-9</f>
        <v>99</v>
      </c>
      <c r="AN20" s="8"/>
      <c r="AO20" s="11">
        <f>(AO$2)*18-9</f>
        <v>81</v>
      </c>
      <c r="AP20" s="8"/>
      <c r="AQ20" s="11">
        <f>(AQ$2)*18-9</f>
        <v>63</v>
      </c>
      <c r="AR20" s="8"/>
      <c r="AS20" s="11">
        <f>(AS$2)*18-9</f>
        <v>45</v>
      </c>
      <c r="AT20" s="8"/>
      <c r="AU20" s="11">
        <f>(AU$2)*18-9</f>
        <v>27</v>
      </c>
      <c r="AV20" s="8"/>
      <c r="AW20" s="11">
        <f>(AW$2)*18-9</f>
        <v>9</v>
      </c>
      <c r="AX20" s="8"/>
      <c r="AY20" s="3"/>
      <c r="AZ20" s="14"/>
    </row>
    <row r="21" spans="1:56" s="5" customFormat="1" ht="13.5" x14ac:dyDescent="0.25">
      <c r="A21" s="10" t="str">
        <f>IF(OR(A$13="S",A$13="STD",A$13="",A$13="A",A$13="AES",A$13="F",A$13="Fiber")," ",IF(OR(A$13="FS",A$13="D",A$13="DIS"),IF(MOD(A20,9)=0,"—",16*A20-15),IF(OR(A$13="M",A$13="MADI"),"—","Err")))</f>
        <v>—</v>
      </c>
      <c r="B21" s="7" t="str">
        <f>IF(OR(A$13="S",A$13="STD",A$13="",A$13="A",A$13="AES",A$13="F",A$13="Fiber")," ",IF(OR(A$13="FS",A$13="D",A$13="DIS"),IF(MOD(A20,9)=0,"—",16*A20),IF(OR(A$13="M",A$13="MADI"),"—","Err")))</f>
        <v>—</v>
      </c>
      <c r="C21" s="10">
        <f>IF(OR(C$13="S",C$13="STD",C$13="",C$13="A",C$13="AES",C$13="F",C$13="Fiber")," ",IF(OR(C$13="FS",C$13="D",C$13="DIS"),IF(MOD(C20,9)=0,"—",16*C20-15),IF(OR(C$13="M",C$13="MADI"),"—","Err")))</f>
        <v>2065</v>
      </c>
      <c r="D21" s="7">
        <f>IF(OR(C$13="S",C$13="STD",C$13="",C$13="A",C$13="AES",C$13="F",C$13="Fiber")," ",IF(OR(C$13="FS",C$13="D",C$13="DIS"),IF(MOD(C20,9)=0,"—",16*C20),IF(OR(C$13="M",C$13="MADI"),"—","Err")))</f>
        <v>2080</v>
      </c>
      <c r="E21" s="10" t="str">
        <f>IF(OR(E$13="S",E$13="STD",E$13="",E$13="A",E$13="AES",E$13="F",E$13="Fiber")," ",IF(OR(E$13="FS",E$13="D",E$13="DIS"),IF(MOD(E20,9)=0,"—",16*E20-15),IF(OR(E$13="M",E$13="MADI"),"—","Err")))</f>
        <v xml:space="preserve"> </v>
      </c>
      <c r="F21" s="7" t="str">
        <f>IF(OR(E$13="S",E$13="STD",E$13="",E$13="A",E$13="AES",E$13="F",E$13="Fiber")," ",IF(OR(E$13="FS",E$13="D",E$13="DIS"),IF(MOD(E20,9)=0,"—",16*E20),IF(OR(E$13="M",E$13="MADI"),"—","Err")))</f>
        <v xml:space="preserve"> </v>
      </c>
      <c r="G21" s="10" t="str">
        <f>IF(OR(G$13="S",G$13="STD",G$13="",G$13="A",G$13="AES",G$13="F",G$13="Fiber")," ",IF(OR(G$13="FS",G$13="D",G$13="DIS"),IF(MOD(G20,9)=0,"—",16*G20-15),IF(OR(G$13="M",G$13="MADI"),"—","Err")))</f>
        <v>—</v>
      </c>
      <c r="H21" s="7" t="str">
        <f>IF(OR(G$13="S",G$13="STD",G$13="",G$13="A",G$13="AES",G$13="F",G$13="Fiber")," ",IF(OR(G$13="FS",G$13="D",G$13="DIS"),IF(MOD(G20,9)=0,"—",16*G20),IF(OR(G$13="M",G$13="MADI"),"—","Err")))</f>
        <v>—</v>
      </c>
      <c r="I21" s="10">
        <f>IF(OR(I$13="S",I$13="STD",I$13="",I$13="A",I$13="AES",I$13="F",I$13="Fiber")," ",IF(OR(I$13="FS",I$13="D",I$13="DIS"),IF(MOD(I20,9)=0,"—",16*I20-15),IF(OR(I$13="M",I$13="MADI"),"—","Err")))</f>
        <v>1633</v>
      </c>
      <c r="J21" s="7">
        <f>IF(OR(I$13="S",I$13="STD",I$13="",I$13="A",I$13="AES",I$13="F",I$13="Fiber")," ",IF(OR(I$13="FS",I$13="D",I$13="DIS"),IF(MOD(I20,9)=0,"—",16*I20),IF(OR(I$13="M",I$13="MADI"),"—","Err")))</f>
        <v>1648</v>
      </c>
      <c r="K21" s="10">
        <f>IF(OR(K$13="S",K$13="STD",K$13="",K$13="A",K$13="AES",K$13="F",K$13="Fiber")," ",IF(OR(K$13="FS",K$13="D",K$13="DIS"),IF(MOD(K20,9)=0,"—",16*K20-15),IF(OR(K$13="M",K$13="MADI"),"—","Err")))</f>
        <v>1489</v>
      </c>
      <c r="L21" s="7">
        <f>IF(OR(K$13="S",K$13="STD",K$13="",K$13="A",K$13="AES",K$13="F",K$13="Fiber")," ",IF(OR(K$13="FS",K$13="D",K$13="DIS"),IF(MOD(K20,9)=0,"—",16*K20),IF(OR(K$13="M",K$13="MADI"),"—","Err")))</f>
        <v>1504</v>
      </c>
      <c r="M21" s="10" t="str">
        <f>IF(OR(M$13="S",M$13="STD",M$13="",M$13="A",M$13="AES",M$13="F",M$13="Fiber")," ",IF(OR(M$13="FS",M$13="D",M$13="DIS"),IF(MOD(M20,9)=0,"—",16*M20-15),IF(OR(M$13="M",M$13="MADI"),"—","Err")))</f>
        <v>Err</v>
      </c>
      <c r="N21" s="7" t="str">
        <f>IF(OR(M$13="S",M$13="STD",M$13="",M$13="A",M$13="AES",M$13="F",M$13="Fiber")," ",IF(OR(M$13="FS",M$13="D",M$13="DIS"),IF(MOD(M20,9)=0,"—",16*M20),IF(OR(M$13="M",M$13="MADI"),"—","Err")))</f>
        <v>Err</v>
      </c>
      <c r="O21" s="10" t="str">
        <f>IF(OR(O$13="S",O$13="STD",O$13="",O$13="A",O$13="AES",O$13="F",O$13="Fiber")," ",IF(OR(O$13="FS",O$13="D",O$13="DIS"),IF(MOD(O20,9)=0,"—",16*O20-15),IF(OR(O$13="M",O$13="MADI"),"—","Err")))</f>
        <v xml:space="preserve"> </v>
      </c>
      <c r="P21" s="7" t="str">
        <f>IF(OR(O$13="S",O$13="STD",O$13="",O$13="A",O$13="AES",O$13="F",O$13="Fiber")," ",IF(OR(O$13="FS",O$13="D",O$13="DIS"),IF(MOD(O20,9)=0,"—",16*O20),IF(OR(O$13="M",O$13="MADI"),"—","Err")))</f>
        <v xml:space="preserve"> </v>
      </c>
      <c r="Q21" s="10">
        <f>IF(OR(Q$13="S",Q$13="STD",Q$13="",Q$13="A",Q$13="AES",Q$13="F",Q$13="Fiber")," ",IF(OR(Q$13="FS",Q$13="D",Q$13="DIS"),IF(MOD(Q20,9)=0,"—",16*Q20-15),IF(OR(Q$13="M",Q$13="MADI"),"—","Err")))</f>
        <v>1057</v>
      </c>
      <c r="R21" s="7">
        <f>IF(OR(Q$13="S",Q$13="STD",Q$13="",Q$13="A",Q$13="AES",Q$13="F",Q$13="Fiber")," ",IF(OR(Q$13="FS",Q$13="D",Q$13="DIS"),IF(MOD(Q20,9)=0,"—",16*Q20),IF(OR(Q$13="M",Q$13="MADI"),"—","Err")))</f>
        <v>1072</v>
      </c>
      <c r="S21" s="10">
        <f>IF(OR(S$13="S",S$13="STD",S$13="",S$13="A",S$13="AES",S$13="F",S$13="Fiber")," ",IF(OR(S$13="FS",S$13="D",S$13="DIS"),IF(MOD(S20,9)=0,"—",16*S20-15),IF(OR(S$13="M",S$13="MADI"),"—","Err")))</f>
        <v>913</v>
      </c>
      <c r="T21" s="7">
        <f>IF(OR(S$13="S",S$13="STD",S$13="",S$13="A",S$13="AES",S$13="F",S$13="Fiber")," ",IF(OR(S$13="FS",S$13="D",S$13="DIS"),IF(MOD(S20,9)=0,"—",16*S20),IF(OR(S$13="M",S$13="MADI"),"—","Err")))</f>
        <v>928</v>
      </c>
      <c r="U21" s="10" t="str">
        <f>IF(OR(U$13="S",U$13="STD",U$13="",U$13="A",U$13="AES",U$13="F",U$13="Fiber")," ",IF(OR(U$13="FS",U$13="D",U$13="DIS"),IF(MOD(U20,9)=0,"—",16*U20-15),IF(OR(U$13="M",U$13="MADI"),"—","Err")))</f>
        <v xml:space="preserve"> </v>
      </c>
      <c r="V21" s="7" t="str">
        <f>IF(OR(U$13="S",U$13="STD",U$13="",U$13="A",U$13="AES",U$13="F",U$13="Fiber")," ",IF(OR(U$13="FS",U$13="D",U$13="DIS"),IF(MOD(U20,9)=0,"—",16*U20),IF(OR(U$13="M",U$13="MADI"),"—","Err")))</f>
        <v xml:space="preserve"> </v>
      </c>
      <c r="W21" s="10" t="str">
        <f>IF(OR(W$13="S",W$13="STD",W$13="",W$13="A",W$13="AES",W$13="F",W$13="Fiber")," ",IF(OR(W$13="FS",W$13="D",W$13="DIS"),IF(MOD(W20,9)=0,"—",16*W20-15),IF(OR(W$13="M",W$13="MADI"),"—","Err")))</f>
        <v xml:space="preserve"> </v>
      </c>
      <c r="X21" s="7" t="str">
        <f>IF(OR(W$13="S",W$13="STD",W$13="",W$13="A",W$13="AES",W$13="F",W$13="Fiber")," ",IF(OR(W$13="FS",W$13="D",W$13="DIS"),IF(MOD(W20,9)=0,"—",16*W20),IF(OR(W$13="M",W$13="MADI"),"—","Err")))</f>
        <v xml:space="preserve"> </v>
      </c>
      <c r="Y21" s="10">
        <f>IF(OR(Y$13="S",Y$13="STD",Y$13="",Y$13="A",Y$13="AES",Y$13="F",Y$13="Fiber")," ",IF(OR(Y$13="FS",Y$13="D",Y$13="DIS"),IF(MOD(Y20,9)=0,"—",16*Y20-15),IF(OR(Y$13="M",Y$13="MADI"),"—","Err")))</f>
        <v>481</v>
      </c>
      <c r="Z21" s="7">
        <f>IF(OR(Y$13="S",Y$13="STD",Y$13="",Y$13="A",Y$13="AES",Y$13="F",Y$13="Fiber")," ",IF(OR(Y$13="FS",Y$13="D",Y$13="DIS"),IF(MOD(Y20,9)=0,"—",16*Y20),IF(OR(Y$13="M",Y$13="MADI"),"—","Err")))</f>
        <v>496</v>
      </c>
      <c r="AA21" s="10">
        <f>IF(OR(AA$13="S",AA$13="STD",AA$13="",AA$13="A",AA$13="AES",AA$13="F",AA$13="Fiber")," ",IF(OR(AA$13="FS",AA$13="D",AA$13="DIS"),IF(MOD(AA20,9)=0,"—",16*AA20-15),IF(OR(AA$13="M",AA$13="MADI"),"—","Err")))</f>
        <v>337</v>
      </c>
      <c r="AB21" s="7">
        <f>IF(OR(AA$13="S",AA$13="STD",AA$13="",AA$13="A",AA$13="AES",AA$13="F",AA$13="Fiber")," ",IF(OR(AA$13="FS",AA$13="D",AA$13="DIS"),IF(MOD(AA20,9)=0,"—",16*AA20),IF(OR(AA$13="M",AA$13="MADI"),"—","Err")))</f>
        <v>352</v>
      </c>
      <c r="AC21" s="10">
        <f>IF(OR(AC$13="S",AC$13="STD",AC$13="",AC$13="A",AC$13="AES",AC$13="F",AC$13="Fiber")," ",IF(OR(AC$13="FS",AC$13="D",AC$13="DIS"),IF(MOD(AC20,9)=0,"—",16*AC20-15),IF(OR(AC$13="M",AC$13="MADI"),"—","Err")))</f>
        <v>193</v>
      </c>
      <c r="AD21" s="7">
        <f>IF(OR(AC$13="S",AC$13="STD",AC$13="",AC$13="A",AC$13="AES",AC$13="F",AC$13="Fiber")," ",IF(OR(AC$13="FS",AC$13="D",AC$13="DIS"),IF(MOD(AC20,9)=0,"—",16*AC20),IF(OR(AC$13="M",AC$13="MADI"),"—","Err")))</f>
        <v>208</v>
      </c>
      <c r="AE21" s="10">
        <f>IF(OR(AE$13="S",AE$13="STD",AE$13="",AE$13="A",AE$13="AES",AE$13="F",AE$13="Fiber")," ",IF(OR(AE$13="FS",AE$13="D",AE$13="DIS"),IF(MOD(AE20,9)=0,"—",16*AE20-15),IF(OR(AE$13="M",AE$13="MADI"),"—","Err")))</f>
        <v>49</v>
      </c>
      <c r="AF21" s="7">
        <f>IF(OR(AE$13="S",AE$13="STD",AE$13="",AE$13="A",AE$13="AES",AE$13="F",AE$13="Fiber")," ",IF(OR(AE$13="FS",AE$13="D",AE$13="DIS"),IF(MOD(AE20,9)=0,"—",16*AE20),IF(OR(AE$13="M",AE$13="MADI"),"—","Err")))</f>
        <v>64</v>
      </c>
      <c r="AG21" s="23"/>
      <c r="AH21" s="24"/>
      <c r="AI21" s="10" t="str">
        <f>IF(OR(AI$3="S",AI$3="STD",AI$3="",AI$3="A",AI$3="AES",AI$3="F",AI$3="Fiber")," ",IF(OR(AI$3="E",AI$3="EMB"),IF(MOD(AI20,9)=0,"—",16*AI20-15),IF(OR(AI$3="M",AI$3="MADI"),(AI$2-1)*288+1,"Err")))</f>
        <v>—</v>
      </c>
      <c r="AJ21" s="7" t="str">
        <f>IF(OR(AI$3="S",AI$3="STD",AI$3="",AI$3="A",AI$3="AES",AI$3="F",AI$3="Fiber")," ",IF(OR(AI$3="E",AI$3="EMB"),IF(MOD(AI20,9)=0,"—",16*AI20),IF(OR(AI$3="M",AI$3="MADI"),(AI$2-1)*288+64,"Err")))</f>
        <v>—</v>
      </c>
      <c r="AK21" s="10" t="str">
        <f>IF(OR(AK$3="S",AK$3="STD",AK$3="",AK$3="A",AK$3="AES",AK$3="F",AK$3="Fiber")," ",IF(OR(AK$3="E",AK$3="EMB"),IF(MOD(AK20,9)=0,"—",16*AK20-15),IF(OR(AK$3="M",AK$3="MADI"),(AK$2-1)*288+1,"Err")))</f>
        <v xml:space="preserve"> </v>
      </c>
      <c r="AL21" s="7" t="str">
        <f>IF(OR(AK$3="S",AK$3="STD",AK$3="",AK$3="A",AK$3="AES",AK$3="F",AK$3="Fiber")," ",IF(OR(AK$3="E",AK$3="EMB"),IF(MOD(AK20,9)=0,"—",16*AK20),IF(OR(AK$3="M",AK$3="MADI"),(AK$2-1)*288+64,"Err")))</f>
        <v xml:space="preserve"> </v>
      </c>
      <c r="AM21" s="10" t="str">
        <f>IF(OR(AM$3="S",AM$3="STD",AM$3="",AM$3="A",AM$3="AES",AM$3="F",AM$3="Fiber")," ",IF(OR(AM$3="E",AM$3="EMB"),IF(MOD(AM20,9)=0,"—",16*AM20-15),IF(OR(AM$3="M",AM$3="MADI"),(AM$2-1)*288+1,"Err")))</f>
        <v xml:space="preserve"> </v>
      </c>
      <c r="AN21" s="7" t="str">
        <f>IF(OR(AM$3="S",AM$3="STD",AM$3="",AM$3="A",AM$3="AES",AM$3="F",AM$3="Fiber")," ",IF(OR(AM$3="E",AM$3="EMB"),IF(MOD(AM20,9)=0,"—",16*AM20),IF(OR(AM$3="M",AM$3="MADI"),(AM$2-1)*288+64,"Err")))</f>
        <v xml:space="preserve"> </v>
      </c>
      <c r="AO21" s="10" t="str">
        <f>IF(OR(AO$3="S",AO$3="STD",AO$3="",AO$3="A",AO$3="AES",AO$3="F",AO$3="Fiber")," ",IF(OR(AO$3="E",AO$3="EMB"),IF(MOD(AO20,9)=0,"—",16*AO20-15),IF(OR(AO$3="M",AO$3="MADI"),(AO$2-1)*288+1,"Err")))</f>
        <v xml:space="preserve"> </v>
      </c>
      <c r="AP21" s="7" t="str">
        <f>IF(OR(AO$3="S",AO$3="STD",AO$3="",AO$3="A",AO$3="AES",AO$3="F",AO$3="Fiber")," ",IF(OR(AO$3="E",AO$3="EMB"),IF(MOD(AO20,9)=0,"—",16*AO20),IF(OR(AO$3="M",AO$3="MADI"),(AO$2-1)*288+64,"Err")))</f>
        <v xml:space="preserve"> </v>
      </c>
      <c r="AQ21" s="10" t="str">
        <f>IF(OR(AQ$3="S",AQ$3="STD",AQ$3="",AQ$3="A",AQ$3="AES",AQ$3="F",AQ$3="Fiber")," ",IF(OR(AQ$3="E",AQ$3="EMB"),IF(MOD(AQ20,9)=0,"—",16*AQ20-15),IF(OR(AQ$3="M",AQ$3="MADI"),(AQ$2-1)*288+1,"Err")))</f>
        <v>—</v>
      </c>
      <c r="AR21" s="7" t="str">
        <f>IF(OR(AQ$3="S",AQ$3="STD",AQ$3="",AQ$3="A",AQ$3="AES",AQ$3="F",AQ$3="Fiber")," ",IF(OR(AQ$3="E",AQ$3="EMB"),IF(MOD(AQ20,9)=0,"—",16*AQ20),IF(OR(AQ$3="M",AQ$3="MADI"),(AQ$2-1)*288+64,"Err")))</f>
        <v>—</v>
      </c>
      <c r="AS21" s="10">
        <f>IF(OR(AS$3="S",AS$3="STD",AS$3="",AS$3="A",AS$3="AES",AS$3="F",AS$3="Fiber")," ",IF(OR(AS$3="E",AS$3="EMB"),IF(MOD(AS20,9)=0,"—",16*AS20-15),IF(OR(AS$3="M",AS$3="MADI"),(AS$2-1)*288+1,"Err")))</f>
        <v>577</v>
      </c>
      <c r="AT21" s="7">
        <f>IF(OR(AS$3="S",AS$3="STD",AS$3="",AS$3="A",AS$3="AES",AS$3="F",AS$3="Fiber")," ",IF(OR(AS$3="E",AS$3="EMB"),IF(MOD(AS20,9)=0,"—",16*AS20),IF(OR(AS$3="M",AS$3="MADI"),(AS$2-1)*288+64,"Err")))</f>
        <v>640</v>
      </c>
      <c r="AU21" s="10" t="str">
        <f>IF(OR(AU$3="S",AU$3="STD",AU$3="",AU$3="A",AU$3="AES",AU$3="F",AU$3="Fiber")," ",IF(OR(AU$3="E",AU$3="EMB"),IF(MOD(AU20,9)=0,"—",16*AU20-15),IF(OR(AU$3="M",AU$3="MADI"),(AU$2-1)*288+1,"Err")))</f>
        <v>Err</v>
      </c>
      <c r="AV21" s="7" t="str">
        <f>IF(OR(AU$3="S",AU$3="STD",AU$3="",AU$3="A",AU$3="AES",AU$3="F",AU$3="Fiber")," ",IF(OR(AU$3="E",AU$3="EMB"),IF(MOD(AU20,9)=0,"—",16*AU20),IF(OR(AU$3="M",AU$3="MADI"),(AU$2-1)*288+64,"Err")))</f>
        <v>Err</v>
      </c>
      <c r="AW21" s="10">
        <f>IF(OR(AW$3="S",AW$3="STD",AW$3="",AW$3="A",AW$3="AES",AW$3="F",AW$3="Fiber")," ",IF(OR(AW$3="E",AW$3="EMB"),IF(MOD(AW20,9)=0,"—",16*AW20-15),IF(OR(AW$3="M",AW$3="MADI"),(AW$2-1)*288+1,"Err")))</f>
        <v>1</v>
      </c>
      <c r="AX21" s="7">
        <f>IF(OR(AW$3="S",AW$3="STD",AW$3="",AW$3="A",AW$3="AES",AW$3="F",AW$3="Fiber")," ",IF(OR(AW$3="E",AW$3="EMB"),IF(MOD(AW20,9)=0,"—",16*AW20),IF(OR(AW$3="M",AW$3="MADI"),(AW$2-1)*288+64,"Err")))</f>
        <v>64</v>
      </c>
      <c r="AY21" s="12"/>
      <c r="AZ21" s="15"/>
    </row>
    <row r="22" spans="1:56" s="1" customFormat="1" x14ac:dyDescent="0.25">
      <c r="A22" s="9">
        <f>(A$12)*9-4</f>
        <v>140</v>
      </c>
      <c r="B22" s="6"/>
      <c r="C22" s="9">
        <f>(C$12)*9-4</f>
        <v>131</v>
      </c>
      <c r="D22" s="6"/>
      <c r="E22" s="9">
        <f>(E$12)*9-4</f>
        <v>122</v>
      </c>
      <c r="F22" s="6"/>
      <c r="G22" s="9">
        <f>(G$12)*9-4</f>
        <v>113</v>
      </c>
      <c r="H22" s="6"/>
      <c r="I22" s="9">
        <f>(I$12)*9-4</f>
        <v>104</v>
      </c>
      <c r="J22" s="6"/>
      <c r="K22" s="9">
        <f>(K$12)*9-4</f>
        <v>95</v>
      </c>
      <c r="L22" s="6"/>
      <c r="M22" s="9">
        <f>(M$12)*9-4</f>
        <v>86</v>
      </c>
      <c r="N22" s="6"/>
      <c r="O22" s="9">
        <f>(O$12)*9-4</f>
        <v>77</v>
      </c>
      <c r="P22" s="6"/>
      <c r="Q22" s="9">
        <f>(Q$12)*9-4</f>
        <v>68</v>
      </c>
      <c r="R22" s="6"/>
      <c r="S22" s="9">
        <f>(S$12)*9-4</f>
        <v>59</v>
      </c>
      <c r="T22" s="6"/>
      <c r="U22" s="9">
        <f>(U$12)*9-4</f>
        <v>50</v>
      </c>
      <c r="V22" s="6"/>
      <c r="W22" s="9">
        <f>(W$12)*9-4</f>
        <v>41</v>
      </c>
      <c r="X22" s="6"/>
      <c r="Y22" s="9">
        <f>(Y$12)*9-4</f>
        <v>32</v>
      </c>
      <c r="Z22" s="6"/>
      <c r="AA22" s="9">
        <f>(AA$12)*9-4</f>
        <v>23</v>
      </c>
      <c r="AB22" s="6"/>
      <c r="AC22" s="9">
        <f>(AC$12)*9-4</f>
        <v>14</v>
      </c>
      <c r="AD22" s="6"/>
      <c r="AE22" s="9">
        <f>(AE$12)*9-4</f>
        <v>5</v>
      </c>
      <c r="AF22" s="6"/>
      <c r="AG22" s="21"/>
      <c r="AH22" s="22"/>
      <c r="AI22" s="11">
        <f>(AI$2)*18-8</f>
        <v>136</v>
      </c>
      <c r="AJ22" s="8"/>
      <c r="AK22" s="11">
        <f>(AK$2)*18-8</f>
        <v>118</v>
      </c>
      <c r="AL22" s="8"/>
      <c r="AM22" s="11">
        <f>(AM$2)*18-8</f>
        <v>100</v>
      </c>
      <c r="AN22" s="8"/>
      <c r="AO22" s="11">
        <f>(AO$2)*18-8</f>
        <v>82</v>
      </c>
      <c r="AP22" s="8"/>
      <c r="AQ22" s="11">
        <f>(AQ$2)*18-8</f>
        <v>64</v>
      </c>
      <c r="AR22" s="8"/>
      <c r="AS22" s="11">
        <f>(AS$2)*18-8</f>
        <v>46</v>
      </c>
      <c r="AT22" s="8"/>
      <c r="AU22" s="11">
        <f>(AU$2)*18-8</f>
        <v>28</v>
      </c>
      <c r="AV22" s="8"/>
      <c r="AW22" s="11">
        <f>(AW$2)*18-8</f>
        <v>10</v>
      </c>
      <c r="AX22" s="8"/>
      <c r="AY22" s="3"/>
      <c r="AZ22" s="14" t="s">
        <v>11</v>
      </c>
      <c r="BD22" s="13"/>
    </row>
    <row r="23" spans="1:56" s="5" customFormat="1" ht="13.5" x14ac:dyDescent="0.25">
      <c r="A23" s="10" t="str">
        <f>IF(OR(A$13="S",A$13="STD",A$13="",A$13="A",A$13="AES",A$13="F",A$13="Fiber")," ",IF(OR(A$13="FS",A$13="D",A$13="DIS"),IF(MOD(A22,9)=0,"—",16*A22-15),IF(OR(A$13="M",A$13="MADI"),"—","Err")))</f>
        <v>—</v>
      </c>
      <c r="B23" s="7" t="str">
        <f>IF(OR(A$13="S",A$13="STD",A$13="",A$13="A",A$13="AES",A$13="F",A$13="Fiber")," ",IF(OR(A$13="FS",A$13="D",A$13="DIS"),IF(MOD(A22,9)=0,"—",16*A22),IF(OR(A$13="M",A$13="MADI"),"—","Err")))</f>
        <v>—</v>
      </c>
      <c r="C23" s="10">
        <f>IF(OR(C$13="S",C$13="STD",C$13="",C$13="A",C$13="AES",C$13="F",C$13="Fiber")," ",IF(OR(C$13="FS",C$13="D",C$13="DIS"),IF(MOD(C22,9)=0,"—",16*C22-15),IF(OR(C$13="M",C$13="MADI"),"—","Err")))</f>
        <v>2081</v>
      </c>
      <c r="D23" s="7">
        <f>IF(OR(C$13="S",C$13="STD",C$13="",C$13="A",C$13="AES",C$13="F",C$13="Fiber")," ",IF(OR(C$13="FS",C$13="D",C$13="DIS"),IF(MOD(C22,9)=0,"—",16*C22),IF(OR(C$13="M",C$13="MADI"),"—","Err")))</f>
        <v>2096</v>
      </c>
      <c r="E23" s="10" t="str">
        <f>IF(OR(E$13="S",E$13="STD",E$13="",E$13="A",E$13="AES",E$13="F",E$13="Fiber")," ",IF(OR(E$13="FS",E$13="D",E$13="DIS"),IF(MOD(E22,9)=0,"—",16*E22-15),IF(OR(E$13="M",E$13="MADI"),"—","Err")))</f>
        <v xml:space="preserve"> </v>
      </c>
      <c r="F23" s="7" t="str">
        <f>IF(OR(E$13="S",E$13="STD",E$13="",E$13="A",E$13="AES",E$13="F",E$13="Fiber")," ",IF(OR(E$13="FS",E$13="D",E$13="DIS"),IF(MOD(E22,9)=0,"—",16*E22),IF(OR(E$13="M",E$13="MADI"),"—","Err")))</f>
        <v xml:space="preserve"> </v>
      </c>
      <c r="G23" s="10" t="str">
        <f>IF(OR(G$13="S",G$13="STD",G$13="",G$13="A",G$13="AES",G$13="F",G$13="Fiber")," ",IF(OR(G$13="FS",G$13="D",G$13="DIS"),IF(MOD(G22,9)=0,"—",16*G22-15),IF(OR(G$13="M",G$13="MADI"),"—","Err")))</f>
        <v>—</v>
      </c>
      <c r="H23" s="7" t="str">
        <f>IF(OR(G$13="S",G$13="STD",G$13="",G$13="A",G$13="AES",G$13="F",G$13="Fiber")," ",IF(OR(G$13="FS",G$13="D",G$13="DIS"),IF(MOD(G22,9)=0,"—",16*G22),IF(OR(G$13="M",G$13="MADI"),"—","Err")))</f>
        <v>—</v>
      </c>
      <c r="I23" s="10">
        <f>IF(OR(I$13="S",I$13="STD",I$13="",I$13="A",I$13="AES",I$13="F",I$13="Fiber")," ",IF(OR(I$13="FS",I$13="D",I$13="DIS"),IF(MOD(I22,9)=0,"—",16*I22-15),IF(OR(I$13="M",I$13="MADI"),"—","Err")))</f>
        <v>1649</v>
      </c>
      <c r="J23" s="7">
        <f>IF(OR(I$13="S",I$13="STD",I$13="",I$13="A",I$13="AES",I$13="F",I$13="Fiber")," ",IF(OR(I$13="FS",I$13="D",I$13="DIS"),IF(MOD(I22,9)=0,"—",16*I22),IF(OR(I$13="M",I$13="MADI"),"—","Err")))</f>
        <v>1664</v>
      </c>
      <c r="K23" s="10">
        <f>IF(OR(K$13="S",K$13="STD",K$13="",K$13="A",K$13="AES",K$13="F",K$13="Fiber")," ",IF(OR(K$13="FS",K$13="D",K$13="DIS"),IF(MOD(K22,9)=0,"—",16*K22-15),IF(OR(K$13="M",K$13="MADI"),"—","Err")))</f>
        <v>1505</v>
      </c>
      <c r="L23" s="7">
        <f>IF(OR(K$13="S",K$13="STD",K$13="",K$13="A",K$13="AES",K$13="F",K$13="Fiber")," ",IF(OR(K$13="FS",K$13="D",K$13="DIS"),IF(MOD(K22,9)=0,"—",16*K22),IF(OR(K$13="M",K$13="MADI"),"—","Err")))</f>
        <v>1520</v>
      </c>
      <c r="M23" s="10" t="str">
        <f>IF(OR(M$13="S",M$13="STD",M$13="",M$13="A",M$13="AES",M$13="F",M$13="Fiber")," ",IF(OR(M$13="FS",M$13="D",M$13="DIS"),IF(MOD(M22,9)=0,"—",16*M22-15),IF(OR(M$13="M",M$13="MADI"),"—","Err")))</f>
        <v>Err</v>
      </c>
      <c r="N23" s="7" t="str">
        <f>IF(OR(M$13="S",M$13="STD",M$13="",M$13="A",M$13="AES",M$13="F",M$13="Fiber")," ",IF(OR(M$13="FS",M$13="D",M$13="DIS"),IF(MOD(M22,9)=0,"—",16*M22),IF(OR(M$13="M",M$13="MADI"),"—","Err")))</f>
        <v>Err</v>
      </c>
      <c r="O23" s="10" t="str">
        <f>IF(OR(O$13="S",O$13="STD",O$13="",O$13="A",O$13="AES",O$13="F",O$13="Fiber")," ",IF(OR(O$13="FS",O$13="D",O$13="DIS"),IF(MOD(O22,9)=0,"—",16*O22-15),IF(OR(O$13="M",O$13="MADI"),"—","Err")))</f>
        <v xml:space="preserve"> </v>
      </c>
      <c r="P23" s="7" t="str">
        <f>IF(OR(O$13="S",O$13="STD",O$13="",O$13="A",O$13="AES",O$13="F",O$13="Fiber")," ",IF(OR(O$13="FS",O$13="D",O$13="DIS"),IF(MOD(O22,9)=0,"—",16*O22),IF(OR(O$13="M",O$13="MADI"),"—","Err")))</f>
        <v xml:space="preserve"> </v>
      </c>
      <c r="Q23" s="10">
        <f>IF(OR(Q$13="S",Q$13="STD",Q$13="",Q$13="A",Q$13="AES",Q$13="F",Q$13="Fiber")," ",IF(OR(Q$13="FS",Q$13="D",Q$13="DIS"),IF(MOD(Q22,9)=0,"—",16*Q22-15),IF(OR(Q$13="M",Q$13="MADI"),"—","Err")))</f>
        <v>1073</v>
      </c>
      <c r="R23" s="7">
        <f>IF(OR(Q$13="S",Q$13="STD",Q$13="",Q$13="A",Q$13="AES",Q$13="F",Q$13="Fiber")," ",IF(OR(Q$13="FS",Q$13="D",Q$13="DIS"),IF(MOD(Q22,9)=0,"—",16*Q22),IF(OR(Q$13="M",Q$13="MADI"),"—","Err")))</f>
        <v>1088</v>
      </c>
      <c r="S23" s="10">
        <f>IF(OR(S$13="S",S$13="STD",S$13="",S$13="A",S$13="AES",S$13="F",S$13="Fiber")," ",IF(OR(S$13="FS",S$13="D",S$13="DIS"),IF(MOD(S22,9)=0,"—",16*S22-15),IF(OR(S$13="M",S$13="MADI"),"—","Err")))</f>
        <v>929</v>
      </c>
      <c r="T23" s="7">
        <f>IF(OR(S$13="S",S$13="STD",S$13="",S$13="A",S$13="AES",S$13="F",S$13="Fiber")," ",IF(OR(S$13="FS",S$13="D",S$13="DIS"),IF(MOD(S22,9)=0,"—",16*S22),IF(OR(S$13="M",S$13="MADI"),"—","Err")))</f>
        <v>944</v>
      </c>
      <c r="U23" s="10" t="str">
        <f>IF(OR(U$13="S",U$13="STD",U$13="",U$13="A",U$13="AES",U$13="F",U$13="Fiber")," ",IF(OR(U$13="FS",U$13="D",U$13="DIS"),IF(MOD(U22,9)=0,"—",16*U22-15),IF(OR(U$13="M",U$13="MADI"),"—","Err")))</f>
        <v xml:space="preserve"> </v>
      </c>
      <c r="V23" s="7" t="str">
        <f>IF(OR(U$13="S",U$13="STD",U$13="",U$13="A",U$13="AES",U$13="F",U$13="Fiber")," ",IF(OR(U$13="FS",U$13="D",U$13="DIS"),IF(MOD(U22,9)=0,"—",16*U22),IF(OR(U$13="M",U$13="MADI"),"—","Err")))</f>
        <v xml:space="preserve"> </v>
      </c>
      <c r="W23" s="10" t="str">
        <f>IF(OR(W$13="S",W$13="STD",W$13="",W$13="A",W$13="AES",W$13="F",W$13="Fiber")," ",IF(OR(W$13="FS",W$13="D",W$13="DIS"),IF(MOD(W22,9)=0,"—",16*W22-15),IF(OR(W$13="M",W$13="MADI"),"—","Err")))</f>
        <v xml:space="preserve"> </v>
      </c>
      <c r="X23" s="7" t="str">
        <f>IF(OR(W$13="S",W$13="STD",W$13="",W$13="A",W$13="AES",W$13="F",W$13="Fiber")," ",IF(OR(W$13="FS",W$13="D",W$13="DIS"),IF(MOD(W22,9)=0,"—",16*W22),IF(OR(W$13="M",W$13="MADI"),"—","Err")))</f>
        <v xml:space="preserve"> </v>
      </c>
      <c r="Y23" s="10">
        <f>IF(OR(Y$13="S",Y$13="STD",Y$13="",Y$13="A",Y$13="AES",Y$13="F",Y$13="Fiber")," ",IF(OR(Y$13="FS",Y$13="D",Y$13="DIS"),IF(MOD(Y22,9)=0,"—",16*Y22-15),IF(OR(Y$13="M",Y$13="MADI"),"—","Err")))</f>
        <v>497</v>
      </c>
      <c r="Z23" s="7">
        <f>IF(OR(Y$13="S",Y$13="STD",Y$13="",Y$13="A",Y$13="AES",Y$13="F",Y$13="Fiber")," ",IF(OR(Y$13="FS",Y$13="D",Y$13="DIS"),IF(MOD(Y22,9)=0,"—",16*Y22),IF(OR(Y$13="M",Y$13="MADI"),"—","Err")))</f>
        <v>512</v>
      </c>
      <c r="AA23" s="10">
        <f>IF(OR(AA$13="S",AA$13="STD",AA$13="",AA$13="A",AA$13="AES",AA$13="F",AA$13="Fiber")," ",IF(OR(AA$13="FS",AA$13="D",AA$13="DIS"),IF(MOD(AA22,9)=0,"—",16*AA22-15),IF(OR(AA$13="M",AA$13="MADI"),"—","Err")))</f>
        <v>353</v>
      </c>
      <c r="AB23" s="7">
        <f>IF(OR(AA$13="S",AA$13="STD",AA$13="",AA$13="A",AA$13="AES",AA$13="F",AA$13="Fiber")," ",IF(OR(AA$13="FS",AA$13="D",AA$13="DIS"),IF(MOD(AA22,9)=0,"—",16*AA22),IF(OR(AA$13="M",AA$13="MADI"),"—","Err")))</f>
        <v>368</v>
      </c>
      <c r="AC23" s="10">
        <f>IF(OR(AC$13="S",AC$13="STD",AC$13="",AC$13="A",AC$13="AES",AC$13="F",AC$13="Fiber")," ",IF(OR(AC$13="FS",AC$13="D",AC$13="DIS"),IF(MOD(AC22,9)=0,"—",16*AC22-15),IF(OR(AC$13="M",AC$13="MADI"),"—","Err")))</f>
        <v>209</v>
      </c>
      <c r="AD23" s="7">
        <f>IF(OR(AC$13="S",AC$13="STD",AC$13="",AC$13="A",AC$13="AES",AC$13="F",AC$13="Fiber")," ",IF(OR(AC$13="FS",AC$13="D",AC$13="DIS"),IF(MOD(AC22,9)=0,"—",16*AC22),IF(OR(AC$13="M",AC$13="MADI"),"—","Err")))</f>
        <v>224</v>
      </c>
      <c r="AE23" s="10">
        <f>IF(OR(AE$13="S",AE$13="STD",AE$13="",AE$13="A",AE$13="AES",AE$13="F",AE$13="Fiber")," ",IF(OR(AE$13="FS",AE$13="D",AE$13="DIS"),IF(MOD(AE22,9)=0,"—",16*AE22-15),IF(OR(AE$13="M",AE$13="MADI"),"—","Err")))</f>
        <v>65</v>
      </c>
      <c r="AF23" s="7">
        <f>IF(OR(AE$13="S",AE$13="STD",AE$13="",AE$13="A",AE$13="AES",AE$13="F",AE$13="Fiber")," ",IF(OR(AE$13="FS",AE$13="D",AE$13="DIS"),IF(MOD(AE22,9)=0,"—",16*AE22),IF(OR(AE$13="M",AE$13="MADI"),"—","Err")))</f>
        <v>80</v>
      </c>
      <c r="AG23" s="23"/>
      <c r="AH23" s="24"/>
      <c r="AI23" s="10">
        <f>IF(OR(AI$3="S",AI$3="STD",AI$3="",AI$3="A",AI$3="AES",AI$3="F",AI$3="Fiber")," ",IF(OR(AI$3="E",AI$3="EMB"),IF(MOD(AI22,9)=0,"—",16*AI22-15),IF(OR(AI$3="M",AI$3="MADI"),"—","Err")))</f>
        <v>2161</v>
      </c>
      <c r="AJ23" s="7">
        <f>IF(OR(AI$3="S",AI$3="STD",AI$3="",AI$3="A",AI$3="AES",AI$3="F",AI$3="Fiber")," ",IF(OR(AI$3="E",AI$3="EMB"),IF(MOD(AI22,9)=0,"—",16*AI22),IF(OR(AI$3="M",AI$3="MADI"),"—","Err")))</f>
        <v>2176</v>
      </c>
      <c r="AK23" s="10" t="str">
        <f>IF(OR(AK$3="S",AK$3="STD",AK$3="",AK$3="A",AK$3="AES",AK$3="F",AK$3="Fiber")," ",IF(OR(AK$3="E",AK$3="EMB"),IF(MOD(AK22,9)=0,"—",16*AK22-15),IF(OR(AK$3="M",AK$3="MADI"),"—","Err")))</f>
        <v xml:space="preserve"> </v>
      </c>
      <c r="AL23" s="7" t="str">
        <f>IF(OR(AK$3="S",AK$3="STD",AK$3="",AK$3="A",AK$3="AES",AK$3="F",AK$3="Fiber")," ",IF(OR(AK$3="E",AK$3="EMB"),IF(MOD(AK22,9)=0,"—",16*AK22),IF(OR(AK$3="M",AK$3="MADI"),"—","Err")))</f>
        <v xml:space="preserve"> </v>
      </c>
      <c r="AM23" s="10" t="str">
        <f>IF(OR(AM$3="S",AM$3="STD",AM$3="",AM$3="A",AM$3="AES",AM$3="F",AM$3="Fiber")," ",IF(OR(AM$3="E",AM$3="EMB"),IF(MOD(AM22,9)=0,"—",16*AM22-15),IF(OR(AM$3="M",AM$3="MADI"),"—","Err")))</f>
        <v xml:space="preserve"> </v>
      </c>
      <c r="AN23" s="7" t="str">
        <f>IF(OR(AM$3="S",AM$3="STD",AM$3="",AM$3="A",AM$3="AES",AM$3="F",AM$3="Fiber")," ",IF(OR(AM$3="E",AM$3="EMB"),IF(MOD(AM22,9)=0,"—",16*AM22),IF(OR(AM$3="M",AM$3="MADI"),"—","Err")))</f>
        <v xml:space="preserve"> </v>
      </c>
      <c r="AO23" s="10" t="str">
        <f>IF(OR(AO$3="S",AO$3="STD",AO$3="",AO$3="A",AO$3="AES",AO$3="F",AO$3="Fiber")," ",IF(OR(AO$3="E",AO$3="EMB"),IF(MOD(AO22,9)=0,"—",16*AO22-15),IF(OR(AO$3="M",AO$3="MADI"),"—","Err")))</f>
        <v xml:space="preserve"> </v>
      </c>
      <c r="AP23" s="7" t="str">
        <f>IF(OR(AO$3="S",AO$3="STD",AO$3="",AO$3="A",AO$3="AES",AO$3="F",AO$3="Fiber")," ",IF(OR(AO$3="E",AO$3="EMB"),IF(MOD(AO22,9)=0,"—",16*AO22),IF(OR(AO$3="M",AO$3="MADI"),"—","Err")))</f>
        <v xml:space="preserve"> </v>
      </c>
      <c r="AQ23" s="10">
        <f>IF(OR(AQ$3="S",AQ$3="STD",AQ$3="",AQ$3="A",AQ$3="AES",AQ$3="F",AQ$3="Fiber")," ",IF(OR(AQ$3="E",AQ$3="EMB"),IF(MOD(AQ22,9)=0,"—",16*AQ22-15),IF(OR(AQ$3="M",AQ$3="MADI"),"—","Err")))</f>
        <v>1009</v>
      </c>
      <c r="AR23" s="7">
        <f>IF(OR(AQ$3="S",AQ$3="STD",AQ$3="",AQ$3="A",AQ$3="AES",AQ$3="F",AQ$3="Fiber")," ",IF(OR(AQ$3="E",AQ$3="EMB"),IF(MOD(AQ22,9)=0,"—",16*AQ22),IF(OR(AQ$3="M",AQ$3="MADI"),"—","Err")))</f>
        <v>1024</v>
      </c>
      <c r="AS23" s="10" t="str">
        <f>IF(OR(AS$3="S",AS$3="STD",AS$3="",AS$3="A",AS$3="AES",AS$3="F",AS$3="Fiber")," ",IF(OR(AS$3="E",AS$3="EMB"),IF(MOD(AS22,9)=0,"—",16*AS22-15),IF(OR(AS$3="M",AS$3="MADI"),"—","Err")))</f>
        <v>—</v>
      </c>
      <c r="AT23" s="7" t="str">
        <f>IF(OR(AS$3="S",AS$3="STD",AS$3="",AS$3="A",AS$3="AES",AS$3="F",AS$3="Fiber")," ",IF(OR(AS$3="E",AS$3="EMB"),IF(MOD(AS22,9)=0,"—",16*AS22),IF(OR(AS$3="M",AS$3="MADI"),"—","Err")))</f>
        <v>—</v>
      </c>
      <c r="AU23" s="10" t="str">
        <f>IF(OR(AU$3="S",AU$3="STD",AU$3="",AU$3="A",AU$3="AES",AU$3="F",AU$3="Fiber")," ",IF(OR(AU$3="E",AU$3="EMB"),IF(MOD(AU22,9)=0,"—",16*AU22-15),IF(OR(AU$3="M",AU$3="MADI"),"—","Err")))</f>
        <v>Err</v>
      </c>
      <c r="AV23" s="7" t="str">
        <f>IF(OR(AU$3="S",AU$3="STD",AU$3="",AU$3="A",AU$3="AES",AU$3="F",AU$3="Fiber")," ",IF(OR(AU$3="E",AU$3="EMB"),IF(MOD(AU22,9)=0,"—",16*AU22),IF(OR(AU$3="M",AU$3="MADI"),"—","Err")))</f>
        <v>Err</v>
      </c>
      <c r="AW23" s="10" t="str">
        <f>IF(OR(AW$3="S",AW$3="STD",AW$3="",AW$3="A",AW$3="AES",AW$3="F",AW$3="Fiber")," ",IF(OR(AW$3="E",AW$3="EMB"),IF(MOD(AW22,9)=0,"—",16*AW22-15),IF(OR(AW$3="M",AW$3="MADI"),"—","Err")))</f>
        <v>—</v>
      </c>
      <c r="AX23" s="7" t="str">
        <f>IF(OR(AW$3="S",AW$3="STD",AW$3="",AW$3="A",AW$3="AES",AW$3="F",AW$3="Fiber")," ",IF(OR(AW$3="E",AW$3="EMB"),IF(MOD(AW22,9)=0,"—",16*AW22),IF(OR(AW$3="M",AW$3="MADI"),"—","Err")))</f>
        <v>—</v>
      </c>
      <c r="AY23" s="12"/>
      <c r="AZ23" s="14" t="s">
        <v>18</v>
      </c>
      <c r="BD23" s="15" t="s">
        <v>12</v>
      </c>
    </row>
    <row r="24" spans="1:56" s="1" customFormat="1" x14ac:dyDescent="0.25">
      <c r="A24" s="9">
        <f>(A$12)*9-3</f>
        <v>141</v>
      </c>
      <c r="B24" s="6"/>
      <c r="C24" s="9">
        <f>(C$12)*9-3</f>
        <v>132</v>
      </c>
      <c r="D24" s="6"/>
      <c r="E24" s="9">
        <f>(E$12)*9-3</f>
        <v>123</v>
      </c>
      <c r="F24" s="6"/>
      <c r="G24" s="9">
        <f>(G$12)*9-3</f>
        <v>114</v>
      </c>
      <c r="H24" s="6"/>
      <c r="I24" s="9">
        <f>(I$12)*9-3</f>
        <v>105</v>
      </c>
      <c r="J24" s="6"/>
      <c r="K24" s="9">
        <f>(K$12)*9-3</f>
        <v>96</v>
      </c>
      <c r="L24" s="6"/>
      <c r="M24" s="9">
        <f>(M$12)*9-3</f>
        <v>87</v>
      </c>
      <c r="N24" s="6"/>
      <c r="O24" s="9">
        <f>(O$12)*9-3</f>
        <v>78</v>
      </c>
      <c r="P24" s="6"/>
      <c r="Q24" s="9">
        <f>(Q$12)*9-3</f>
        <v>69</v>
      </c>
      <c r="R24" s="6"/>
      <c r="S24" s="9">
        <f>(S$12)*9-3</f>
        <v>60</v>
      </c>
      <c r="T24" s="6"/>
      <c r="U24" s="9">
        <f>(U$12)*9-3</f>
        <v>51</v>
      </c>
      <c r="V24" s="6"/>
      <c r="W24" s="9">
        <f>(W$12)*9-3</f>
        <v>42</v>
      </c>
      <c r="X24" s="6"/>
      <c r="Y24" s="9">
        <f>(Y$12)*9-3</f>
        <v>33</v>
      </c>
      <c r="Z24" s="6"/>
      <c r="AA24" s="9">
        <f>(AA$12)*9-3</f>
        <v>24</v>
      </c>
      <c r="AB24" s="6"/>
      <c r="AC24" s="9">
        <f>(AC$12)*9-3</f>
        <v>15</v>
      </c>
      <c r="AD24" s="6"/>
      <c r="AE24" s="9">
        <f>(AE$12)*9-3</f>
        <v>6</v>
      </c>
      <c r="AF24" s="6"/>
      <c r="AG24" s="21"/>
      <c r="AH24" s="22"/>
      <c r="AI24" s="11">
        <f>(AI$2)*18-7</f>
        <v>137</v>
      </c>
      <c r="AJ24" s="8"/>
      <c r="AK24" s="11">
        <f>(AK$2)*18-7</f>
        <v>119</v>
      </c>
      <c r="AL24" s="8"/>
      <c r="AM24" s="11">
        <f>(AM$2)*18-7</f>
        <v>101</v>
      </c>
      <c r="AN24" s="8"/>
      <c r="AO24" s="11">
        <f>(AO$2)*18-7</f>
        <v>83</v>
      </c>
      <c r="AP24" s="8"/>
      <c r="AQ24" s="11">
        <f>(AQ$2)*18-7</f>
        <v>65</v>
      </c>
      <c r="AR24" s="8"/>
      <c r="AS24" s="11">
        <f>(AS$2)*18-7</f>
        <v>47</v>
      </c>
      <c r="AT24" s="8"/>
      <c r="AU24" s="11">
        <f>(AU$2)*18-7</f>
        <v>29</v>
      </c>
      <c r="AV24" s="8"/>
      <c r="AW24" s="11">
        <f>(AW$2)*18-7</f>
        <v>11</v>
      </c>
      <c r="AX24" s="8"/>
      <c r="AY24" s="3"/>
      <c r="AZ24" s="14" t="s">
        <v>10</v>
      </c>
      <c r="BD24" s="13" t="s">
        <v>9</v>
      </c>
    </row>
    <row r="25" spans="1:56" s="5" customFormat="1" ht="13.5" x14ac:dyDescent="0.25">
      <c r="A25" s="10" t="str">
        <f>IF(OR(A$13="S",A$13="STD",A$13="",A$13="A",A$13="AES",A$13="F",A$13="Fiber")," ",IF(OR(A$13="FS",A$13="D",A$13="DIS"),IF(MOD(A24,9)=0,"—",16*A24-15),IF(OR(A$13="M",A$13="MADI"),"—","Err")))</f>
        <v>—</v>
      </c>
      <c r="B25" s="7" t="str">
        <f>IF(OR(A$13="S",A$13="STD",A$13="",A$13="A",A$13="AES",A$13="F",A$13="Fiber")," ",IF(OR(A$13="FS",A$13="D",A$13="DIS"),IF(MOD(A24,9)=0,"—",16*A24),IF(OR(A$13="M",A$13="MADI"),"—","Err")))</f>
        <v>—</v>
      </c>
      <c r="C25" s="10">
        <f>IF(OR(C$13="S",C$13="STD",C$13="",C$13="A",C$13="AES",C$13="F",C$13="Fiber")," ",IF(OR(C$13="FS",C$13="D",C$13="DIS"),IF(MOD(C24,9)=0,"—",16*C24-15),IF(OR(C$13="M",C$13="MADI"),"—","Err")))</f>
        <v>2097</v>
      </c>
      <c r="D25" s="7">
        <f>IF(OR(C$13="S",C$13="STD",C$13="",C$13="A",C$13="AES",C$13="F",C$13="Fiber")," ",IF(OR(C$13="FS",C$13="D",C$13="DIS"),IF(MOD(C24,9)=0,"—",16*C24),IF(OR(C$13="M",C$13="MADI"),"—","Err")))</f>
        <v>2112</v>
      </c>
      <c r="E25" s="10" t="str">
        <f>IF(OR(E$13="S",E$13="STD",E$13="",E$13="A",E$13="AES",E$13="F",E$13="Fiber")," ",IF(OR(E$13="FS",E$13="D",E$13="DIS"),IF(MOD(E24,9)=0,"—",16*E24-15),IF(OR(E$13="M",E$13="MADI"),"—","Err")))</f>
        <v xml:space="preserve"> </v>
      </c>
      <c r="F25" s="7" t="str">
        <f>IF(OR(E$13="S",E$13="STD",E$13="",E$13="A",E$13="AES",E$13="F",E$13="Fiber")," ",IF(OR(E$13="FS",E$13="D",E$13="DIS"),IF(MOD(E24,9)=0,"—",16*E24),IF(OR(E$13="M",E$13="MADI"),"—","Err")))</f>
        <v xml:space="preserve"> </v>
      </c>
      <c r="G25" s="10" t="str">
        <f>IF(OR(G$13="S",G$13="STD",G$13="",G$13="A",G$13="AES",G$13="F",G$13="Fiber")," ",IF(OR(G$13="FS",G$13="D",G$13="DIS"),IF(MOD(G24,9)=0,"—",16*G24-15),IF(OR(G$13="M",G$13="MADI"),"—","Err")))</f>
        <v>—</v>
      </c>
      <c r="H25" s="7" t="str">
        <f>IF(OR(G$13="S",G$13="STD",G$13="",G$13="A",G$13="AES",G$13="F",G$13="Fiber")," ",IF(OR(G$13="FS",G$13="D",G$13="DIS"),IF(MOD(G24,9)=0,"—",16*G24),IF(OR(G$13="M",G$13="MADI"),"—","Err")))</f>
        <v>—</v>
      </c>
      <c r="I25" s="10">
        <f>IF(OR(I$13="S",I$13="STD",I$13="",I$13="A",I$13="AES",I$13="F",I$13="Fiber")," ",IF(OR(I$13="FS",I$13="D",I$13="DIS"),IF(MOD(I24,9)=0,"—",16*I24-15),IF(OR(I$13="M",I$13="MADI"),"—","Err")))</f>
        <v>1665</v>
      </c>
      <c r="J25" s="7">
        <f>IF(OR(I$13="S",I$13="STD",I$13="",I$13="A",I$13="AES",I$13="F",I$13="Fiber")," ",IF(OR(I$13="FS",I$13="D",I$13="DIS"),IF(MOD(I24,9)=0,"—",16*I24),IF(OR(I$13="M",I$13="MADI"),"—","Err")))</f>
        <v>1680</v>
      </c>
      <c r="K25" s="10">
        <f>IF(OR(K$13="S",K$13="STD",K$13="",K$13="A",K$13="AES",K$13="F",K$13="Fiber")," ",IF(OR(K$13="FS",K$13="D",K$13="DIS"),IF(MOD(K24,9)=0,"—",16*K24-15),IF(OR(K$13="M",K$13="MADI"),"—","Err")))</f>
        <v>1521</v>
      </c>
      <c r="L25" s="7">
        <f>IF(OR(K$13="S",K$13="STD",K$13="",K$13="A",K$13="AES",K$13="F",K$13="Fiber")," ",IF(OR(K$13="FS",K$13="D",K$13="DIS"),IF(MOD(K24,9)=0,"—",16*K24),IF(OR(K$13="M",K$13="MADI"),"—","Err")))</f>
        <v>1536</v>
      </c>
      <c r="M25" s="10" t="str">
        <f>IF(OR(M$13="S",M$13="STD",M$13="",M$13="A",M$13="AES",M$13="F",M$13="Fiber")," ",IF(OR(M$13="FS",M$13="D",M$13="DIS"),IF(MOD(M24,9)=0,"—",16*M24-15),IF(OR(M$13="M",M$13="MADI"),"—","Err")))</f>
        <v>Err</v>
      </c>
      <c r="N25" s="7" t="str">
        <f>IF(OR(M$13="S",M$13="STD",M$13="",M$13="A",M$13="AES",M$13="F",M$13="Fiber")," ",IF(OR(M$13="FS",M$13="D",M$13="DIS"),IF(MOD(M24,9)=0,"—",16*M24),IF(OR(M$13="M",M$13="MADI"),"—","Err")))</f>
        <v>Err</v>
      </c>
      <c r="O25" s="10" t="str">
        <f>IF(OR(O$13="S",O$13="STD",O$13="",O$13="A",O$13="AES",O$13="F",O$13="Fiber")," ",IF(OR(O$13="FS",O$13="D",O$13="DIS"),IF(MOD(O24,9)=0,"—",16*O24-15),IF(OR(O$13="M",O$13="MADI"),"—","Err")))</f>
        <v xml:space="preserve"> </v>
      </c>
      <c r="P25" s="7" t="str">
        <f>IF(OR(O$13="S",O$13="STD",O$13="",O$13="A",O$13="AES",O$13="F",O$13="Fiber")," ",IF(OR(O$13="FS",O$13="D",O$13="DIS"),IF(MOD(O24,9)=0,"—",16*O24),IF(OR(O$13="M",O$13="MADI"),"—","Err")))</f>
        <v xml:space="preserve"> </v>
      </c>
      <c r="Q25" s="10">
        <f>IF(OR(Q$13="S",Q$13="STD",Q$13="",Q$13="A",Q$13="AES",Q$13="F",Q$13="Fiber")," ",IF(OR(Q$13="FS",Q$13="D",Q$13="DIS"),IF(MOD(Q24,9)=0,"—",16*Q24-15),IF(OR(Q$13="M",Q$13="MADI"),"—","Err")))</f>
        <v>1089</v>
      </c>
      <c r="R25" s="7">
        <f>IF(OR(Q$13="S",Q$13="STD",Q$13="",Q$13="A",Q$13="AES",Q$13="F",Q$13="Fiber")," ",IF(OR(Q$13="FS",Q$13="D",Q$13="DIS"),IF(MOD(Q24,9)=0,"—",16*Q24),IF(OR(Q$13="M",Q$13="MADI"),"—","Err")))</f>
        <v>1104</v>
      </c>
      <c r="S25" s="10">
        <f>IF(OR(S$13="S",S$13="STD",S$13="",S$13="A",S$13="AES",S$13="F",S$13="Fiber")," ",IF(OR(S$13="FS",S$13="D",S$13="DIS"),IF(MOD(S24,9)=0,"—",16*S24-15),IF(OR(S$13="M",S$13="MADI"),"—","Err")))</f>
        <v>945</v>
      </c>
      <c r="T25" s="7">
        <f>IF(OR(S$13="S",S$13="STD",S$13="",S$13="A",S$13="AES",S$13="F",S$13="Fiber")," ",IF(OR(S$13="FS",S$13="D",S$13="DIS"),IF(MOD(S24,9)=0,"—",16*S24),IF(OR(S$13="M",S$13="MADI"),"—","Err")))</f>
        <v>960</v>
      </c>
      <c r="U25" s="10" t="str">
        <f>IF(OR(U$13="S",U$13="STD",U$13="",U$13="A",U$13="AES",U$13="F",U$13="Fiber")," ",IF(OR(U$13="FS",U$13="D",U$13="DIS"),IF(MOD(U24,9)=0,"—",16*U24-15),IF(OR(U$13="M",U$13="MADI"),"—","Err")))</f>
        <v xml:space="preserve"> </v>
      </c>
      <c r="V25" s="7" t="str">
        <f>IF(OR(U$13="S",U$13="STD",U$13="",U$13="A",U$13="AES",U$13="F",U$13="Fiber")," ",IF(OR(U$13="FS",U$13="D",U$13="DIS"),IF(MOD(U24,9)=0,"—",16*U24),IF(OR(U$13="M",U$13="MADI"),"—","Err")))</f>
        <v xml:space="preserve"> </v>
      </c>
      <c r="W25" s="10" t="str">
        <f>IF(OR(W$13="S",W$13="STD",W$13="",W$13="A",W$13="AES",W$13="F",W$13="Fiber")," ",IF(OR(W$13="FS",W$13="D",W$13="DIS"),IF(MOD(W24,9)=0,"—",16*W24-15),IF(OR(W$13="M",W$13="MADI"),"—","Err")))</f>
        <v xml:space="preserve"> </v>
      </c>
      <c r="X25" s="7" t="str">
        <f>IF(OR(W$13="S",W$13="STD",W$13="",W$13="A",W$13="AES",W$13="F",W$13="Fiber")," ",IF(OR(W$13="FS",W$13="D",W$13="DIS"),IF(MOD(W24,9)=0,"—",16*W24),IF(OR(W$13="M",W$13="MADI"),"—","Err")))</f>
        <v xml:space="preserve"> </v>
      </c>
      <c r="Y25" s="10">
        <f>IF(OR(Y$13="S",Y$13="STD",Y$13="",Y$13="A",Y$13="AES",Y$13="F",Y$13="Fiber")," ",IF(OR(Y$13="FS",Y$13="D",Y$13="DIS"),IF(MOD(Y24,9)=0,"—",16*Y24-15),IF(OR(Y$13="M",Y$13="MADI"),"—","Err")))</f>
        <v>513</v>
      </c>
      <c r="Z25" s="7">
        <f>IF(OR(Y$13="S",Y$13="STD",Y$13="",Y$13="A",Y$13="AES",Y$13="F",Y$13="Fiber")," ",IF(OR(Y$13="FS",Y$13="D",Y$13="DIS"),IF(MOD(Y24,9)=0,"—",16*Y24),IF(OR(Y$13="M",Y$13="MADI"),"—","Err")))</f>
        <v>528</v>
      </c>
      <c r="AA25" s="10">
        <f>IF(OR(AA$13="S",AA$13="STD",AA$13="",AA$13="A",AA$13="AES",AA$13="F",AA$13="Fiber")," ",IF(OR(AA$13="FS",AA$13="D",AA$13="DIS"),IF(MOD(AA24,9)=0,"—",16*AA24-15),IF(OR(AA$13="M",AA$13="MADI"),"—","Err")))</f>
        <v>369</v>
      </c>
      <c r="AB25" s="7">
        <f>IF(OR(AA$13="S",AA$13="STD",AA$13="",AA$13="A",AA$13="AES",AA$13="F",AA$13="Fiber")," ",IF(OR(AA$13="FS",AA$13="D",AA$13="DIS"),IF(MOD(AA24,9)=0,"—",16*AA24),IF(OR(AA$13="M",AA$13="MADI"),"—","Err")))</f>
        <v>384</v>
      </c>
      <c r="AC25" s="10">
        <f>IF(OR(AC$13="S",AC$13="STD",AC$13="",AC$13="A",AC$13="AES",AC$13="F",AC$13="Fiber")," ",IF(OR(AC$13="FS",AC$13="D",AC$13="DIS"),IF(MOD(AC24,9)=0,"—",16*AC24-15),IF(OR(AC$13="M",AC$13="MADI"),"—","Err")))</f>
        <v>225</v>
      </c>
      <c r="AD25" s="7">
        <f>IF(OR(AC$13="S",AC$13="STD",AC$13="",AC$13="A",AC$13="AES",AC$13="F",AC$13="Fiber")," ",IF(OR(AC$13="FS",AC$13="D",AC$13="DIS"),IF(MOD(AC24,9)=0,"—",16*AC24),IF(OR(AC$13="M",AC$13="MADI"),"—","Err")))</f>
        <v>240</v>
      </c>
      <c r="AE25" s="10">
        <f>IF(OR(AE$13="S",AE$13="STD",AE$13="",AE$13="A",AE$13="AES",AE$13="F",AE$13="Fiber")," ",IF(OR(AE$13="FS",AE$13="D",AE$13="DIS"),IF(MOD(AE24,9)=0,"—",16*AE24-15),IF(OR(AE$13="M",AE$13="MADI"),"—","Err")))</f>
        <v>81</v>
      </c>
      <c r="AF25" s="7">
        <f>IF(OR(AE$13="S",AE$13="STD",AE$13="",AE$13="A",AE$13="AES",AE$13="F",AE$13="Fiber")," ",IF(OR(AE$13="FS",AE$13="D",AE$13="DIS"),IF(MOD(AE24,9)=0,"—",16*AE24),IF(OR(AE$13="M",AE$13="MADI"),"—","Err")))</f>
        <v>96</v>
      </c>
      <c r="AG25" s="23"/>
      <c r="AH25" s="24"/>
      <c r="AI25" s="10">
        <f>IF(OR(AI$3="S",AI$3="STD",AI$3="",AI$3="A",AI$3="AES",AI$3="F",AI$3="Fiber")," ",IF(OR(AI$3="E",AI$3="EMB"),IF(MOD(AI24,9)=0,"—",16*AI24-15),IF(OR(AI$3="M",AI$3="MADI"),"—","Err")))</f>
        <v>2177</v>
      </c>
      <c r="AJ25" s="7">
        <f>IF(OR(AI$3="S",AI$3="STD",AI$3="",AI$3="A",AI$3="AES",AI$3="F",AI$3="Fiber")," ",IF(OR(AI$3="E",AI$3="EMB"),IF(MOD(AI24,9)=0,"—",16*AI24),IF(OR(AI$3="M",AI$3="MADI"),"—","Err")))</f>
        <v>2192</v>
      </c>
      <c r="AK25" s="10" t="str">
        <f>IF(OR(AK$3="S",AK$3="STD",AK$3="",AK$3="A",AK$3="AES",AK$3="F",AK$3="Fiber")," ",IF(OR(AK$3="E",AK$3="EMB"),IF(MOD(AK24,9)=0,"—",16*AK24-15),IF(OR(AK$3="M",AK$3="MADI"),"—","Err")))</f>
        <v xml:space="preserve"> </v>
      </c>
      <c r="AL25" s="7" t="str">
        <f>IF(OR(AK$3="S",AK$3="STD",AK$3="",AK$3="A",AK$3="AES",AK$3="F",AK$3="Fiber")," ",IF(OR(AK$3="E",AK$3="EMB"),IF(MOD(AK24,9)=0,"—",16*AK24),IF(OR(AK$3="M",AK$3="MADI"),"—","Err")))</f>
        <v xml:space="preserve"> </v>
      </c>
      <c r="AM25" s="10" t="str">
        <f>IF(OR(AM$3="S",AM$3="STD",AM$3="",AM$3="A",AM$3="AES",AM$3="F",AM$3="Fiber")," ",IF(OR(AM$3="E",AM$3="EMB"),IF(MOD(AM24,9)=0,"—",16*AM24-15),IF(OR(AM$3="M",AM$3="MADI"),"—","Err")))</f>
        <v xml:space="preserve"> </v>
      </c>
      <c r="AN25" s="7" t="str">
        <f>IF(OR(AM$3="S",AM$3="STD",AM$3="",AM$3="A",AM$3="AES",AM$3="F",AM$3="Fiber")," ",IF(OR(AM$3="E",AM$3="EMB"),IF(MOD(AM24,9)=0,"—",16*AM24),IF(OR(AM$3="M",AM$3="MADI"),"—","Err")))</f>
        <v xml:space="preserve"> </v>
      </c>
      <c r="AO25" s="10" t="str">
        <f>IF(OR(AO$3="S",AO$3="STD",AO$3="",AO$3="A",AO$3="AES",AO$3="F",AO$3="Fiber")," ",IF(OR(AO$3="E",AO$3="EMB"),IF(MOD(AO24,9)=0,"—",16*AO24-15),IF(OR(AO$3="M",AO$3="MADI"),"—","Err")))</f>
        <v xml:space="preserve"> </v>
      </c>
      <c r="AP25" s="7" t="str">
        <f>IF(OR(AO$3="S",AO$3="STD",AO$3="",AO$3="A",AO$3="AES",AO$3="F",AO$3="Fiber")," ",IF(OR(AO$3="E",AO$3="EMB"),IF(MOD(AO24,9)=0,"—",16*AO24),IF(OR(AO$3="M",AO$3="MADI"),"—","Err")))</f>
        <v xml:space="preserve"> </v>
      </c>
      <c r="AQ25" s="10">
        <f>IF(OR(AQ$3="S",AQ$3="STD",AQ$3="",AQ$3="A",AQ$3="AES",AQ$3="F",AQ$3="Fiber")," ",IF(OR(AQ$3="E",AQ$3="EMB"),IF(MOD(AQ24,9)=0,"—",16*AQ24-15),IF(OR(AQ$3="M",AQ$3="MADI"),"—","Err")))</f>
        <v>1025</v>
      </c>
      <c r="AR25" s="7">
        <f>IF(OR(AQ$3="S",AQ$3="STD",AQ$3="",AQ$3="A",AQ$3="AES",AQ$3="F",AQ$3="Fiber")," ",IF(OR(AQ$3="E",AQ$3="EMB"),IF(MOD(AQ24,9)=0,"—",16*AQ24),IF(OR(AQ$3="M",AQ$3="MADI"),"—","Err")))</f>
        <v>1040</v>
      </c>
      <c r="AS25" s="10" t="str">
        <f>IF(OR(AS$3="S",AS$3="STD",AS$3="",AS$3="A",AS$3="AES",AS$3="F",AS$3="Fiber")," ",IF(OR(AS$3="E",AS$3="EMB"),IF(MOD(AS24,9)=0,"—",16*AS24-15),IF(OR(AS$3="M",AS$3="MADI"),"—","Err")))</f>
        <v>—</v>
      </c>
      <c r="AT25" s="7" t="str">
        <f>IF(OR(AS$3="S",AS$3="STD",AS$3="",AS$3="A",AS$3="AES",AS$3="F",AS$3="Fiber")," ",IF(OR(AS$3="E",AS$3="EMB"),IF(MOD(AS24,9)=0,"—",16*AS24),IF(OR(AS$3="M",AS$3="MADI"),"—","Err")))</f>
        <v>—</v>
      </c>
      <c r="AU25" s="10" t="str">
        <f>IF(OR(AU$3="S",AU$3="STD",AU$3="",AU$3="A",AU$3="AES",AU$3="F",AU$3="Fiber")," ",IF(OR(AU$3="E",AU$3="EMB"),IF(MOD(AU24,9)=0,"—",16*AU24-15),IF(OR(AU$3="M",AU$3="MADI"),"—","Err")))</f>
        <v>Err</v>
      </c>
      <c r="AV25" s="7" t="str">
        <f>IF(OR(AU$3="S",AU$3="STD",AU$3="",AU$3="A",AU$3="AES",AU$3="F",AU$3="Fiber")," ",IF(OR(AU$3="E",AU$3="EMB"),IF(MOD(AU24,9)=0,"—",16*AU24),IF(OR(AU$3="M",AU$3="MADI"),"—","Err")))</f>
        <v>Err</v>
      </c>
      <c r="AW25" s="10" t="str">
        <f>IF(OR(AW$3="S",AW$3="STD",AW$3="",AW$3="A",AW$3="AES",AW$3="F",AW$3="Fiber")," ",IF(OR(AW$3="E",AW$3="EMB"),IF(MOD(AW24,9)=0,"—",16*AW24-15),IF(OR(AW$3="M",AW$3="MADI"),"—","Err")))</f>
        <v>—</v>
      </c>
      <c r="AX25" s="7" t="str">
        <f>IF(OR(AW$3="S",AW$3="STD",AW$3="",AW$3="A",AW$3="AES",AW$3="F",AW$3="Fiber")," ",IF(OR(AW$3="E",AW$3="EMB"),IF(MOD(AW24,9)=0,"—",16*AW24),IF(OR(AW$3="M",AW$3="MADI"),"—","Err")))</f>
        <v>—</v>
      </c>
      <c r="AY25" s="12"/>
      <c r="AZ25" s="14" t="s">
        <v>21</v>
      </c>
      <c r="BD25" s="15" t="s">
        <v>7</v>
      </c>
    </row>
    <row r="26" spans="1:56" s="1" customFormat="1" x14ac:dyDescent="0.25">
      <c r="A26" s="9">
        <f>(A$12)*9-2</f>
        <v>142</v>
      </c>
      <c r="B26" s="6"/>
      <c r="C26" s="9">
        <f>(C$12)*9-2</f>
        <v>133</v>
      </c>
      <c r="D26" s="6"/>
      <c r="E26" s="9">
        <f>(E$12)*9-2</f>
        <v>124</v>
      </c>
      <c r="F26" s="6"/>
      <c r="G26" s="9">
        <f>(G$12)*9-2</f>
        <v>115</v>
      </c>
      <c r="H26" s="6"/>
      <c r="I26" s="9">
        <f>(I$12)*9-2</f>
        <v>106</v>
      </c>
      <c r="J26" s="6"/>
      <c r="K26" s="9">
        <f>(K$12)*9-2</f>
        <v>97</v>
      </c>
      <c r="L26" s="6"/>
      <c r="M26" s="9">
        <f>(M$12)*9-2</f>
        <v>88</v>
      </c>
      <c r="N26" s="6"/>
      <c r="O26" s="9">
        <f>(O$12)*9-2</f>
        <v>79</v>
      </c>
      <c r="P26" s="6"/>
      <c r="Q26" s="9">
        <f>(Q$12)*9-2</f>
        <v>70</v>
      </c>
      <c r="R26" s="6"/>
      <c r="S26" s="9">
        <f>(S$12)*9-2</f>
        <v>61</v>
      </c>
      <c r="T26" s="6"/>
      <c r="U26" s="9">
        <f>(U$12)*9-2</f>
        <v>52</v>
      </c>
      <c r="V26" s="6"/>
      <c r="W26" s="9">
        <f>(W$12)*9-2</f>
        <v>43</v>
      </c>
      <c r="X26" s="6"/>
      <c r="Y26" s="9">
        <f>(Y$12)*9-2</f>
        <v>34</v>
      </c>
      <c r="Z26" s="6"/>
      <c r="AA26" s="9">
        <f>(AA$12)*9-2</f>
        <v>25</v>
      </c>
      <c r="AB26" s="6"/>
      <c r="AC26" s="9">
        <f>(AC$12)*9-2</f>
        <v>16</v>
      </c>
      <c r="AD26" s="6"/>
      <c r="AE26" s="9">
        <f>(AE$12)*9-2</f>
        <v>7</v>
      </c>
      <c r="AF26" s="6"/>
      <c r="AG26" s="21"/>
      <c r="AH26" s="22"/>
      <c r="AI26" s="11">
        <f>(AI$2)*18-6</f>
        <v>138</v>
      </c>
      <c r="AJ26" s="8"/>
      <c r="AK26" s="11">
        <f>(AK$2)*18-6</f>
        <v>120</v>
      </c>
      <c r="AL26" s="8"/>
      <c r="AM26" s="11">
        <f>(AM$2)*18-6</f>
        <v>102</v>
      </c>
      <c r="AN26" s="8"/>
      <c r="AO26" s="11">
        <f>(AO$2)*18-6</f>
        <v>84</v>
      </c>
      <c r="AP26" s="8"/>
      <c r="AQ26" s="11">
        <f>(AQ$2)*18-6</f>
        <v>66</v>
      </c>
      <c r="AR26" s="8"/>
      <c r="AS26" s="11">
        <f>(AS$2)*18-6</f>
        <v>48</v>
      </c>
      <c r="AT26" s="8"/>
      <c r="AU26" s="11">
        <f>(AU$2)*18-6</f>
        <v>30</v>
      </c>
      <c r="AV26" s="8"/>
      <c r="AW26" s="11">
        <f>(AW$2)*18-6</f>
        <v>12</v>
      </c>
      <c r="AX26" s="8"/>
      <c r="AY26" s="3"/>
      <c r="AZ26" s="16" t="s">
        <v>14</v>
      </c>
      <c r="BD26" s="13" t="s">
        <v>13</v>
      </c>
    </row>
    <row r="27" spans="1:56" s="5" customFormat="1" ht="13.5" x14ac:dyDescent="0.25">
      <c r="A27" s="10" t="str">
        <f>IF(OR(A$13="S",A$13="STD",A$13="",A$13="A",A$13="AES",A$13="F",A$13="Fiber")," ",IF(OR(A$13="FS",A$13="D",A$13="DIS"),IF(MOD(A26,9)=0,"—",16*A26-15),IF(OR(A$13="M",A$13="MADI"),"—","Err")))</f>
        <v>—</v>
      </c>
      <c r="B27" s="7" t="str">
        <f>IF(OR(A$13="S",A$13="STD",A$13="",A$13="A",A$13="AES",A$13="F",A$13="Fiber")," ",IF(OR(A$13="FS",A$13="D",A$13="DIS"),IF(MOD(A26,9)=0,"—",16*A26),IF(OR(A$13="M",A$13="MADI"),"—","Err")))</f>
        <v>—</v>
      </c>
      <c r="C27" s="10">
        <f>IF(OR(C$13="S",C$13="STD",C$13="",C$13="A",C$13="AES",C$13="F",C$13="Fiber")," ",IF(OR(C$13="FS",C$13="D",C$13="DIS"),IF(MOD(C26,9)=0,"—",16*C26-15),IF(OR(C$13="M",C$13="MADI"),"—","Err")))</f>
        <v>2113</v>
      </c>
      <c r="D27" s="7">
        <f>IF(OR(C$13="S",C$13="STD",C$13="",C$13="A",C$13="AES",C$13="F",C$13="Fiber")," ",IF(OR(C$13="FS",C$13="D",C$13="DIS"),IF(MOD(C26,9)=0,"—",16*C26),IF(OR(C$13="M",C$13="MADI"),"—","Err")))</f>
        <v>2128</v>
      </c>
      <c r="E27" s="10" t="str">
        <f>IF(OR(E$13="S",E$13="STD",E$13="",E$13="A",E$13="AES",E$13="F",E$13="Fiber")," ",IF(OR(E$13="FS",E$13="D",E$13="DIS"),IF(MOD(E26,9)=0,"—",16*E26-15),IF(OR(E$13="M",E$13="MADI"),"—","Err")))</f>
        <v xml:space="preserve"> </v>
      </c>
      <c r="F27" s="7" t="str">
        <f>IF(OR(E$13="S",E$13="STD",E$13="",E$13="A",E$13="AES",E$13="F",E$13="Fiber")," ",IF(OR(E$13="FS",E$13="D",E$13="DIS"),IF(MOD(E26,9)=0,"—",16*E26),IF(OR(E$13="M",E$13="MADI"),"—","Err")))</f>
        <v xml:space="preserve"> </v>
      </c>
      <c r="G27" s="10" t="str">
        <f>IF(OR(G$13="S",G$13="STD",G$13="",G$13="A",G$13="AES",G$13="F",G$13="Fiber")," ",IF(OR(G$13="FS",G$13="D",G$13="DIS"),IF(MOD(G26,9)=0,"—",16*G26-15),IF(OR(G$13="M",G$13="MADI"),"—","Err")))</f>
        <v>—</v>
      </c>
      <c r="H27" s="7" t="str">
        <f>IF(OR(G$13="S",G$13="STD",G$13="",G$13="A",G$13="AES",G$13="F",G$13="Fiber")," ",IF(OR(G$13="FS",G$13="D",G$13="DIS"),IF(MOD(G26,9)=0,"—",16*G26),IF(OR(G$13="M",G$13="MADI"),"—","Err")))</f>
        <v>—</v>
      </c>
      <c r="I27" s="10">
        <f>IF(OR(I$13="S",I$13="STD",I$13="",I$13="A",I$13="AES",I$13="F",I$13="Fiber")," ",IF(OR(I$13="FS",I$13="D",I$13="DIS"),IF(MOD(I26,9)=0,"—",16*I26-15),IF(OR(I$13="M",I$13="MADI"),"—","Err")))</f>
        <v>1681</v>
      </c>
      <c r="J27" s="7">
        <f>IF(OR(I$13="S",I$13="STD",I$13="",I$13="A",I$13="AES",I$13="F",I$13="Fiber")," ",IF(OR(I$13="FS",I$13="D",I$13="DIS"),IF(MOD(I26,9)=0,"—",16*I26),IF(OR(I$13="M",I$13="MADI"),"—","Err")))</f>
        <v>1696</v>
      </c>
      <c r="K27" s="10">
        <f>IF(OR(K$13="S",K$13="STD",K$13="",K$13="A",K$13="AES",K$13="F",K$13="Fiber")," ",IF(OR(K$13="FS",K$13="D",K$13="DIS"),IF(MOD(K26,9)=0,"—",16*K26-15),IF(OR(K$13="M",K$13="MADI"),"—","Err")))</f>
        <v>1537</v>
      </c>
      <c r="L27" s="7">
        <f>IF(OR(K$13="S",K$13="STD",K$13="",K$13="A",K$13="AES",K$13="F",K$13="Fiber")," ",IF(OR(K$13="FS",K$13="D",K$13="DIS"),IF(MOD(K26,9)=0,"—",16*K26),IF(OR(K$13="M",K$13="MADI"),"—","Err")))</f>
        <v>1552</v>
      </c>
      <c r="M27" s="10" t="str">
        <f>IF(OR(M$13="S",M$13="STD",M$13="",M$13="A",M$13="AES",M$13="F",M$13="Fiber")," ",IF(OR(M$13="FS",M$13="D",M$13="DIS"),IF(MOD(M26,9)=0,"—",16*M26-15),IF(OR(M$13="M",M$13="MADI"),"—","Err")))</f>
        <v>Err</v>
      </c>
      <c r="N27" s="7" t="str">
        <f>IF(OR(M$13="S",M$13="STD",M$13="",M$13="A",M$13="AES",M$13="F",M$13="Fiber")," ",IF(OR(M$13="FS",M$13="D",M$13="DIS"),IF(MOD(M26,9)=0,"—",16*M26),IF(OR(M$13="M",M$13="MADI"),"—","Err")))</f>
        <v>Err</v>
      </c>
      <c r="O27" s="10" t="str">
        <f>IF(OR(O$13="S",O$13="STD",O$13="",O$13="A",O$13="AES",O$13="F",O$13="Fiber")," ",IF(OR(O$13="FS",O$13="D",O$13="DIS"),IF(MOD(O26,9)=0,"—",16*O26-15),IF(OR(O$13="M",O$13="MADI"),"—","Err")))</f>
        <v xml:space="preserve"> </v>
      </c>
      <c r="P27" s="7" t="str">
        <f>IF(OR(O$13="S",O$13="STD",O$13="",O$13="A",O$13="AES",O$13="F",O$13="Fiber")," ",IF(OR(O$13="FS",O$13="D",O$13="DIS"),IF(MOD(O26,9)=0,"—",16*O26),IF(OR(O$13="M",O$13="MADI"),"—","Err")))</f>
        <v xml:space="preserve"> </v>
      </c>
      <c r="Q27" s="10">
        <f>IF(OR(Q$13="S",Q$13="STD",Q$13="",Q$13="A",Q$13="AES",Q$13="F",Q$13="Fiber")," ",IF(OR(Q$13="FS",Q$13="D",Q$13="DIS"),IF(MOD(Q26,9)=0,"—",16*Q26-15),IF(OR(Q$13="M",Q$13="MADI"),"—","Err")))</f>
        <v>1105</v>
      </c>
      <c r="R27" s="7">
        <f>IF(OR(Q$13="S",Q$13="STD",Q$13="",Q$13="A",Q$13="AES",Q$13="F",Q$13="Fiber")," ",IF(OR(Q$13="FS",Q$13="D",Q$13="DIS"),IF(MOD(Q26,9)=0,"—",16*Q26),IF(OR(Q$13="M",Q$13="MADI"),"—","Err")))</f>
        <v>1120</v>
      </c>
      <c r="S27" s="10">
        <f>IF(OR(S$13="S",S$13="STD",S$13="",S$13="A",S$13="AES",S$13="F",S$13="Fiber")," ",IF(OR(S$13="FS",S$13="D",S$13="DIS"),IF(MOD(S26,9)=0,"—",16*S26-15),IF(OR(S$13="M",S$13="MADI"),"—","Err")))</f>
        <v>961</v>
      </c>
      <c r="T27" s="7">
        <f>IF(OR(S$13="S",S$13="STD",S$13="",S$13="A",S$13="AES",S$13="F",S$13="Fiber")," ",IF(OR(S$13="FS",S$13="D",S$13="DIS"),IF(MOD(S26,9)=0,"—",16*S26),IF(OR(S$13="M",S$13="MADI"),"—","Err")))</f>
        <v>976</v>
      </c>
      <c r="U27" s="10" t="str">
        <f>IF(OR(U$13="S",U$13="STD",U$13="",U$13="A",U$13="AES",U$13="F",U$13="Fiber")," ",IF(OR(U$13="FS",U$13="D",U$13="DIS"),IF(MOD(U26,9)=0,"—",16*U26-15),IF(OR(U$13="M",U$13="MADI"),"—","Err")))</f>
        <v xml:space="preserve"> </v>
      </c>
      <c r="V27" s="7" t="str">
        <f>IF(OR(U$13="S",U$13="STD",U$13="",U$13="A",U$13="AES",U$13="F",U$13="Fiber")," ",IF(OR(U$13="FS",U$13="D",U$13="DIS"),IF(MOD(U26,9)=0,"—",16*U26),IF(OR(U$13="M",U$13="MADI"),"—","Err")))</f>
        <v xml:space="preserve"> </v>
      </c>
      <c r="W27" s="10" t="str">
        <f>IF(OR(W$13="S",W$13="STD",W$13="",W$13="A",W$13="AES",W$13="F",W$13="Fiber")," ",IF(OR(W$13="FS",W$13="D",W$13="DIS"),IF(MOD(W26,9)=0,"—",16*W26-15),IF(OR(W$13="M",W$13="MADI"),"—","Err")))</f>
        <v xml:space="preserve"> </v>
      </c>
      <c r="X27" s="7" t="str">
        <f>IF(OR(W$13="S",W$13="STD",W$13="",W$13="A",W$13="AES",W$13="F",W$13="Fiber")," ",IF(OR(W$13="FS",W$13="D",W$13="DIS"),IF(MOD(W26,9)=0,"—",16*W26),IF(OR(W$13="M",W$13="MADI"),"—","Err")))</f>
        <v xml:space="preserve"> </v>
      </c>
      <c r="Y27" s="10">
        <f>IF(OR(Y$13="S",Y$13="STD",Y$13="",Y$13="A",Y$13="AES",Y$13="F",Y$13="Fiber")," ",IF(OR(Y$13="FS",Y$13="D",Y$13="DIS"),IF(MOD(Y26,9)=0,"—",16*Y26-15),IF(OR(Y$13="M",Y$13="MADI"),"—","Err")))</f>
        <v>529</v>
      </c>
      <c r="Z27" s="7">
        <f>IF(OR(Y$13="S",Y$13="STD",Y$13="",Y$13="A",Y$13="AES",Y$13="F",Y$13="Fiber")," ",IF(OR(Y$13="FS",Y$13="D",Y$13="DIS"),IF(MOD(Y26,9)=0,"—",16*Y26),IF(OR(Y$13="M",Y$13="MADI"),"—","Err")))</f>
        <v>544</v>
      </c>
      <c r="AA27" s="10">
        <f>IF(OR(AA$13="S",AA$13="STD",AA$13="",AA$13="A",AA$13="AES",AA$13="F",AA$13="Fiber")," ",IF(OR(AA$13="FS",AA$13="D",AA$13="DIS"),IF(MOD(AA26,9)=0,"—",16*AA26-15),IF(OR(AA$13="M",AA$13="MADI"),"—","Err")))</f>
        <v>385</v>
      </c>
      <c r="AB27" s="7">
        <f>IF(OR(AA$13="S",AA$13="STD",AA$13="",AA$13="A",AA$13="AES",AA$13="F",AA$13="Fiber")," ",IF(OR(AA$13="FS",AA$13="D",AA$13="DIS"),IF(MOD(AA26,9)=0,"—",16*AA26),IF(OR(AA$13="M",AA$13="MADI"),"—","Err")))</f>
        <v>400</v>
      </c>
      <c r="AC27" s="10">
        <f>IF(OR(AC$13="S",AC$13="STD",AC$13="",AC$13="A",AC$13="AES",AC$13="F",AC$13="Fiber")," ",IF(OR(AC$13="FS",AC$13="D",AC$13="DIS"),IF(MOD(AC26,9)=0,"—",16*AC26-15),IF(OR(AC$13="M",AC$13="MADI"),"—","Err")))</f>
        <v>241</v>
      </c>
      <c r="AD27" s="7">
        <f>IF(OR(AC$13="S",AC$13="STD",AC$13="",AC$13="A",AC$13="AES",AC$13="F",AC$13="Fiber")," ",IF(OR(AC$13="FS",AC$13="D",AC$13="DIS"),IF(MOD(AC26,9)=0,"—",16*AC26),IF(OR(AC$13="M",AC$13="MADI"),"—","Err")))</f>
        <v>256</v>
      </c>
      <c r="AE27" s="10">
        <f>IF(OR(AE$13="S",AE$13="STD",AE$13="",AE$13="A",AE$13="AES",AE$13="F",AE$13="Fiber")," ",IF(OR(AE$13="FS",AE$13="D",AE$13="DIS"),IF(MOD(AE26,9)=0,"—",16*AE26-15),IF(OR(AE$13="M",AE$13="MADI"),"—","Err")))</f>
        <v>97</v>
      </c>
      <c r="AF27" s="7">
        <f>IF(OR(AE$13="S",AE$13="STD",AE$13="",AE$13="A",AE$13="AES",AE$13="F",AE$13="Fiber")," ",IF(OR(AE$13="FS",AE$13="D",AE$13="DIS"),IF(MOD(AE26,9)=0,"—",16*AE26),IF(OR(AE$13="M",AE$13="MADI"),"—","Err")))</f>
        <v>112</v>
      </c>
      <c r="AG27" s="23"/>
      <c r="AH27" s="24"/>
      <c r="AI27" s="10">
        <f>IF(OR(AI$3="S",AI$3="STD",AI$3="",AI$3="A",AI$3="AES",AI$3="F",AI$3="Fiber")," ",IF(OR(AI$3="E",AI$3="EMB"),IF(MOD(AI26,9)=0,"—",16*AI26-15),IF(OR(AI$3="M",AI$3="MADI"),"—","Err")))</f>
        <v>2193</v>
      </c>
      <c r="AJ27" s="7">
        <f>IF(OR(AI$3="S",AI$3="STD",AI$3="",AI$3="A",AI$3="AES",AI$3="F",AI$3="Fiber")," ",IF(OR(AI$3="E",AI$3="EMB"),IF(MOD(AI26,9)=0,"—",16*AI26),IF(OR(AI$3="M",AI$3="MADI"),"—","Err")))</f>
        <v>2208</v>
      </c>
      <c r="AK27" s="10" t="str">
        <f>IF(OR(AK$3="S",AK$3="STD",AK$3="",AK$3="A",AK$3="AES",AK$3="F",AK$3="Fiber")," ",IF(OR(AK$3="E",AK$3="EMB"),IF(MOD(AK26,9)=0,"—",16*AK26-15),IF(OR(AK$3="M",AK$3="MADI"),"—","Err")))</f>
        <v xml:space="preserve"> </v>
      </c>
      <c r="AL27" s="7" t="str">
        <f>IF(OR(AK$3="S",AK$3="STD",AK$3="",AK$3="A",AK$3="AES",AK$3="F",AK$3="Fiber")," ",IF(OR(AK$3="E",AK$3="EMB"),IF(MOD(AK26,9)=0,"—",16*AK26),IF(OR(AK$3="M",AK$3="MADI"),"—","Err")))</f>
        <v xml:space="preserve"> </v>
      </c>
      <c r="AM27" s="10" t="str">
        <f>IF(OR(AM$3="S",AM$3="STD",AM$3="",AM$3="A",AM$3="AES",AM$3="F",AM$3="Fiber")," ",IF(OR(AM$3="E",AM$3="EMB"),IF(MOD(AM26,9)=0,"—",16*AM26-15),IF(OR(AM$3="M",AM$3="MADI"),"—","Err")))</f>
        <v xml:space="preserve"> </v>
      </c>
      <c r="AN27" s="7" t="str">
        <f>IF(OR(AM$3="S",AM$3="STD",AM$3="",AM$3="A",AM$3="AES",AM$3="F",AM$3="Fiber")," ",IF(OR(AM$3="E",AM$3="EMB"),IF(MOD(AM26,9)=0,"—",16*AM26),IF(OR(AM$3="M",AM$3="MADI"),"—","Err")))</f>
        <v xml:space="preserve"> </v>
      </c>
      <c r="AO27" s="10" t="str">
        <f>IF(OR(AO$3="S",AO$3="STD",AO$3="",AO$3="A",AO$3="AES",AO$3="F",AO$3="Fiber")," ",IF(OR(AO$3="E",AO$3="EMB"),IF(MOD(AO26,9)=0,"—",16*AO26-15),IF(OR(AO$3="M",AO$3="MADI"),"—","Err")))</f>
        <v xml:space="preserve"> </v>
      </c>
      <c r="AP27" s="7" t="str">
        <f>IF(OR(AO$3="S",AO$3="STD",AO$3="",AO$3="A",AO$3="AES",AO$3="F",AO$3="Fiber")," ",IF(OR(AO$3="E",AO$3="EMB"),IF(MOD(AO26,9)=0,"—",16*AO26),IF(OR(AO$3="M",AO$3="MADI"),"—","Err")))</f>
        <v xml:space="preserve"> </v>
      </c>
      <c r="AQ27" s="10">
        <f>IF(OR(AQ$3="S",AQ$3="STD",AQ$3="",AQ$3="A",AQ$3="AES",AQ$3="F",AQ$3="Fiber")," ",IF(OR(AQ$3="E",AQ$3="EMB"),IF(MOD(AQ26,9)=0,"—",16*AQ26-15),IF(OR(AQ$3="M",AQ$3="MADI"),"—","Err")))</f>
        <v>1041</v>
      </c>
      <c r="AR27" s="7">
        <f>IF(OR(AQ$3="S",AQ$3="STD",AQ$3="",AQ$3="A",AQ$3="AES",AQ$3="F",AQ$3="Fiber")," ",IF(OR(AQ$3="E",AQ$3="EMB"),IF(MOD(AQ26,9)=0,"—",16*AQ26),IF(OR(AQ$3="M",AQ$3="MADI"),"—","Err")))</f>
        <v>1056</v>
      </c>
      <c r="AS27" s="10" t="str">
        <f>IF(OR(AS$3="S",AS$3="STD",AS$3="",AS$3="A",AS$3="AES",AS$3="F",AS$3="Fiber")," ",IF(OR(AS$3="E",AS$3="EMB"),IF(MOD(AS26,9)=0,"—",16*AS26-15),IF(OR(AS$3="M",AS$3="MADI"),"—","Err")))</f>
        <v>—</v>
      </c>
      <c r="AT27" s="7" t="str">
        <f>IF(OR(AS$3="S",AS$3="STD",AS$3="",AS$3="A",AS$3="AES",AS$3="F",AS$3="Fiber")," ",IF(OR(AS$3="E",AS$3="EMB"),IF(MOD(AS26,9)=0,"—",16*AS26),IF(OR(AS$3="M",AS$3="MADI"),"—","Err")))</f>
        <v>—</v>
      </c>
      <c r="AU27" s="10" t="str">
        <f>IF(OR(AU$3="S",AU$3="STD",AU$3="",AU$3="A",AU$3="AES",AU$3="F",AU$3="Fiber")," ",IF(OR(AU$3="E",AU$3="EMB"),IF(MOD(AU26,9)=0,"—",16*AU26-15),IF(OR(AU$3="M",AU$3="MADI"),"—","Err")))</f>
        <v>Err</v>
      </c>
      <c r="AV27" s="7" t="str">
        <f>IF(OR(AU$3="S",AU$3="STD",AU$3="",AU$3="A",AU$3="AES",AU$3="F",AU$3="Fiber")," ",IF(OR(AU$3="E",AU$3="EMB"),IF(MOD(AU26,9)=0,"—",16*AU26),IF(OR(AU$3="M",AU$3="MADI"),"—","Err")))</f>
        <v>Err</v>
      </c>
      <c r="AW27" s="10" t="str">
        <f>IF(OR(AW$3="S",AW$3="STD",AW$3="",AW$3="A",AW$3="AES",AW$3="F",AW$3="Fiber")," ",IF(OR(AW$3="E",AW$3="EMB"),IF(MOD(AW26,9)=0,"—",16*AW26-15),IF(OR(AW$3="M",AW$3="MADI"),"—","Err")))</f>
        <v>—</v>
      </c>
      <c r="AX27" s="7" t="str">
        <f>IF(OR(AW$3="S",AW$3="STD",AW$3="",AW$3="A",AW$3="AES",AW$3="F",AW$3="Fiber")," ",IF(OR(AW$3="E",AW$3="EMB"),IF(MOD(AW26,9)=0,"—",16*AW26),IF(OR(AW$3="M",AW$3="MADI"),"—","Err")))</f>
        <v>—</v>
      </c>
      <c r="AY27" s="12"/>
      <c r="AZ27" s="14" t="s">
        <v>17</v>
      </c>
      <c r="BD27" s="15" t="s">
        <v>16</v>
      </c>
    </row>
    <row r="28" spans="1:56" s="1" customFormat="1" x14ac:dyDescent="0.25">
      <c r="A28" s="9">
        <f>(A$12)*9-1</f>
        <v>143</v>
      </c>
      <c r="B28" s="6"/>
      <c r="C28" s="9">
        <f>(C$12)*9-1</f>
        <v>134</v>
      </c>
      <c r="D28" s="6"/>
      <c r="E28" s="9">
        <f>(E$12)*9-1</f>
        <v>125</v>
      </c>
      <c r="F28" s="6"/>
      <c r="G28" s="9">
        <f>(G$12)*9-1</f>
        <v>116</v>
      </c>
      <c r="H28" s="6"/>
      <c r="I28" s="9">
        <f>(I$12)*9-1</f>
        <v>107</v>
      </c>
      <c r="J28" s="6"/>
      <c r="K28" s="9">
        <f>(K$12)*9-1</f>
        <v>98</v>
      </c>
      <c r="L28" s="6"/>
      <c r="M28" s="9">
        <f>(M$12)*9-1</f>
        <v>89</v>
      </c>
      <c r="N28" s="6"/>
      <c r="O28" s="9">
        <f>(O$12)*9-1</f>
        <v>80</v>
      </c>
      <c r="P28" s="6"/>
      <c r="Q28" s="9">
        <f>(Q$12)*9-1</f>
        <v>71</v>
      </c>
      <c r="R28" s="6"/>
      <c r="S28" s="9">
        <f>(S$12)*9-1</f>
        <v>62</v>
      </c>
      <c r="T28" s="6"/>
      <c r="U28" s="9">
        <f>(U$12)*9-1</f>
        <v>53</v>
      </c>
      <c r="V28" s="6"/>
      <c r="W28" s="9">
        <f>(W$12)*9-1</f>
        <v>44</v>
      </c>
      <c r="X28" s="6"/>
      <c r="Y28" s="9">
        <f>(Y$12)*9-1</f>
        <v>35</v>
      </c>
      <c r="Z28" s="6"/>
      <c r="AA28" s="9">
        <f>(AA$12)*9-1</f>
        <v>26</v>
      </c>
      <c r="AB28" s="6"/>
      <c r="AC28" s="9">
        <f>(AC$12)*9-1</f>
        <v>17</v>
      </c>
      <c r="AD28" s="6"/>
      <c r="AE28" s="9">
        <f>(AE$12)*9-1</f>
        <v>8</v>
      </c>
      <c r="AF28" s="6"/>
      <c r="AG28" s="21"/>
      <c r="AH28" s="22"/>
      <c r="AI28" s="11">
        <f>(AI$2)*18-5</f>
        <v>139</v>
      </c>
      <c r="AJ28" s="8"/>
      <c r="AK28" s="11">
        <f>(AK$2)*18-5</f>
        <v>121</v>
      </c>
      <c r="AL28" s="8"/>
      <c r="AM28" s="11">
        <f>(AM$2)*18-5</f>
        <v>103</v>
      </c>
      <c r="AN28" s="8"/>
      <c r="AO28" s="11">
        <f>(AO$2)*18-5</f>
        <v>85</v>
      </c>
      <c r="AP28" s="8"/>
      <c r="AQ28" s="11">
        <f>(AQ$2)*18-5</f>
        <v>67</v>
      </c>
      <c r="AR28" s="8"/>
      <c r="AS28" s="11">
        <f>(AS$2)*18-5</f>
        <v>49</v>
      </c>
      <c r="AT28" s="8"/>
      <c r="AU28" s="11">
        <f>(AU$2)*18-5</f>
        <v>31</v>
      </c>
      <c r="AV28" s="8"/>
      <c r="AW28" s="11">
        <f>(AW$2)*18-5</f>
        <v>13</v>
      </c>
      <c r="AX28" s="8"/>
      <c r="AY28" s="3"/>
      <c r="AZ28" s="14" t="s">
        <v>23</v>
      </c>
      <c r="BD28" s="13" t="s">
        <v>22</v>
      </c>
    </row>
    <row r="29" spans="1:56" s="5" customFormat="1" ht="12.75" x14ac:dyDescent="0.25">
      <c r="A29" s="10" t="str">
        <f>IF(OR(A$13="S",A$13="STD",A$13="",A$13="A",A$13="AES",A$13="F",A$13="Fiber")," ",IF(OR(A$13="FS",A$13="D",A$13="DIS"),IF(MOD(A28,9)=0,"—",16*A28-15),IF(OR(A$13="M",A$13="MADI"),"—","Err")))</f>
        <v>—</v>
      </c>
      <c r="B29" s="7" t="str">
        <f>IF(OR(A$13="S",A$13="STD",A$13="",A$13="A",A$13="AES",A$13="F",A$13="Fiber")," ",IF(OR(A$13="FS",A$13="D",A$13="DIS"),IF(MOD(A28,9)=0,"—",16*A28),IF(OR(A$13="M",A$13="MADI"),"—","Err")))</f>
        <v>—</v>
      </c>
      <c r="C29" s="10">
        <f>IF(OR(C$13="S",C$13="STD",C$13="",C$13="A",C$13="AES",C$13="F",C$13="Fiber")," ",IF(OR(C$13="FS",C$13="D",C$13="DIS"),IF(MOD(C28,9)=0,"—",16*C28-15),IF(OR(C$13="M",C$13="MADI"),"—","Err")))</f>
        <v>2129</v>
      </c>
      <c r="D29" s="7">
        <f>IF(OR(C$13="S",C$13="STD",C$13="",C$13="A",C$13="AES",C$13="F",C$13="Fiber")," ",IF(OR(C$13="FS",C$13="D",C$13="DIS"),IF(MOD(C28,9)=0,"—",16*C28),IF(OR(C$13="M",C$13="MADI"),"—","Err")))</f>
        <v>2144</v>
      </c>
      <c r="E29" s="10" t="str">
        <f>IF(OR(E$13="S",E$13="STD",E$13="",E$13="A",E$13="AES",E$13="F",E$13="Fiber")," ",IF(OR(E$13="FS",E$13="D",E$13="DIS"),IF(MOD(E28,9)=0,"—",16*E28-15),IF(OR(E$13="M",E$13="MADI"),"—","Err")))</f>
        <v xml:space="preserve"> </v>
      </c>
      <c r="F29" s="7" t="str">
        <f>IF(OR(E$13="S",E$13="STD",E$13="",E$13="A",E$13="AES",E$13="F",E$13="Fiber")," ",IF(OR(E$13="FS",E$13="D",E$13="DIS"),IF(MOD(E28,9)=0,"—",16*E28),IF(OR(E$13="M",E$13="MADI"),"—","Err")))</f>
        <v xml:space="preserve"> </v>
      </c>
      <c r="G29" s="10" t="str">
        <f>IF(OR(G$13="S",G$13="STD",G$13="",G$13="A",G$13="AES",G$13="F",G$13="Fiber")," ",IF(OR(G$13="FS",G$13="D",G$13="DIS"),IF(MOD(G28,9)=0,"—",16*G28-15),IF(OR(G$13="M",G$13="MADI"),"—","Err")))</f>
        <v>—</v>
      </c>
      <c r="H29" s="7" t="str">
        <f>IF(OR(G$13="S",G$13="STD",G$13="",G$13="A",G$13="AES",G$13="F",G$13="Fiber")," ",IF(OR(G$13="FS",G$13="D",G$13="DIS"),IF(MOD(G28,9)=0,"—",16*G28),IF(OR(G$13="M",G$13="MADI"),"—","Err")))</f>
        <v>—</v>
      </c>
      <c r="I29" s="10">
        <f>IF(OR(I$13="S",I$13="STD",I$13="",I$13="A",I$13="AES",I$13="F",I$13="Fiber")," ",IF(OR(I$13="FS",I$13="D",I$13="DIS"),IF(MOD(I28,9)=0,"—",16*I28-15),IF(OR(I$13="M",I$13="MADI"),"—","Err")))</f>
        <v>1697</v>
      </c>
      <c r="J29" s="7">
        <f>IF(OR(I$13="S",I$13="STD",I$13="",I$13="A",I$13="AES",I$13="F",I$13="Fiber")," ",IF(OR(I$13="FS",I$13="D",I$13="DIS"),IF(MOD(I28,9)=0,"—",16*I28),IF(OR(I$13="M",I$13="MADI"),"—","Err")))</f>
        <v>1712</v>
      </c>
      <c r="K29" s="10">
        <f>IF(OR(K$13="S",K$13="STD",K$13="",K$13="A",K$13="AES",K$13="F",K$13="Fiber")," ",IF(OR(K$13="FS",K$13="D",K$13="DIS"),IF(MOD(K28,9)=0,"—",16*K28-15),IF(OR(K$13="M",K$13="MADI"),"—","Err")))</f>
        <v>1553</v>
      </c>
      <c r="L29" s="7">
        <f>IF(OR(K$13="S",K$13="STD",K$13="",K$13="A",K$13="AES",K$13="F",K$13="Fiber")," ",IF(OR(K$13="FS",K$13="D",K$13="DIS"),IF(MOD(K28,9)=0,"—",16*K28),IF(OR(K$13="M",K$13="MADI"),"—","Err")))</f>
        <v>1568</v>
      </c>
      <c r="M29" s="10" t="str">
        <f>IF(OR(M$13="S",M$13="STD",M$13="",M$13="A",M$13="AES",M$13="F",M$13="Fiber")," ",IF(OR(M$13="FS",M$13="D",M$13="DIS"),IF(MOD(M28,9)=0,"—",16*M28-15),IF(OR(M$13="M",M$13="MADI"),"—","Err")))</f>
        <v>Err</v>
      </c>
      <c r="N29" s="7" t="str">
        <f>IF(OR(M$13="S",M$13="STD",M$13="",M$13="A",M$13="AES",M$13="F",M$13="Fiber")," ",IF(OR(M$13="FS",M$13="D",M$13="DIS"),IF(MOD(M28,9)=0,"—",16*M28),IF(OR(M$13="M",M$13="MADI"),"—","Err")))</f>
        <v>Err</v>
      </c>
      <c r="O29" s="10" t="str">
        <f>IF(OR(O$13="S",O$13="STD",O$13="",O$13="A",O$13="AES",O$13="F",O$13="Fiber")," ",IF(OR(O$13="FS",O$13="D",O$13="DIS"),IF(MOD(O28,9)=0,"—",16*O28-15),IF(OR(O$13="M",O$13="MADI"),"—","Err")))</f>
        <v xml:space="preserve"> </v>
      </c>
      <c r="P29" s="7" t="str">
        <f>IF(OR(O$13="S",O$13="STD",O$13="",O$13="A",O$13="AES",O$13="F",O$13="Fiber")," ",IF(OR(O$13="FS",O$13="D",O$13="DIS"),IF(MOD(O28,9)=0,"—",16*O28),IF(OR(O$13="M",O$13="MADI"),"—","Err")))</f>
        <v xml:space="preserve"> </v>
      </c>
      <c r="Q29" s="10">
        <f>IF(OR(Q$13="S",Q$13="STD",Q$13="",Q$13="A",Q$13="AES",Q$13="F",Q$13="Fiber")," ",IF(OR(Q$13="FS",Q$13="D",Q$13="DIS"),IF(MOD(Q28,9)=0,"—",16*Q28-15),IF(OR(Q$13="M",Q$13="MADI"),"—","Err")))</f>
        <v>1121</v>
      </c>
      <c r="R29" s="7">
        <f>IF(OR(Q$13="S",Q$13="STD",Q$13="",Q$13="A",Q$13="AES",Q$13="F",Q$13="Fiber")," ",IF(OR(Q$13="FS",Q$13="D",Q$13="DIS"),IF(MOD(Q28,9)=0,"—",16*Q28),IF(OR(Q$13="M",Q$13="MADI"),"—","Err")))</f>
        <v>1136</v>
      </c>
      <c r="S29" s="10">
        <f>IF(OR(S$13="S",S$13="STD",S$13="",S$13="A",S$13="AES",S$13="F",S$13="Fiber")," ",IF(OR(S$13="FS",S$13="D",S$13="DIS"),IF(MOD(S28,9)=0,"—",16*S28-15),IF(OR(S$13="M",S$13="MADI"),"—","Err")))</f>
        <v>977</v>
      </c>
      <c r="T29" s="7">
        <f>IF(OR(S$13="S",S$13="STD",S$13="",S$13="A",S$13="AES",S$13="F",S$13="Fiber")," ",IF(OR(S$13="FS",S$13="D",S$13="DIS"),IF(MOD(S28,9)=0,"—",16*S28),IF(OR(S$13="M",S$13="MADI"),"—","Err")))</f>
        <v>992</v>
      </c>
      <c r="U29" s="10" t="str">
        <f>IF(OR(U$13="S",U$13="STD",U$13="",U$13="A",U$13="AES",U$13="F",U$13="Fiber")," ",IF(OR(U$13="FS",U$13="D",U$13="DIS"),IF(MOD(U28,9)=0,"—",16*U28-15),IF(OR(U$13="M",U$13="MADI"),"—","Err")))</f>
        <v xml:space="preserve"> </v>
      </c>
      <c r="V29" s="7" t="str">
        <f>IF(OR(U$13="S",U$13="STD",U$13="",U$13="A",U$13="AES",U$13="F",U$13="Fiber")," ",IF(OR(U$13="FS",U$13="D",U$13="DIS"),IF(MOD(U28,9)=0,"—",16*U28),IF(OR(U$13="M",U$13="MADI"),"—","Err")))</f>
        <v xml:space="preserve"> </v>
      </c>
      <c r="W29" s="10" t="str">
        <f>IF(OR(W$13="S",W$13="STD",W$13="",W$13="A",W$13="AES",W$13="F",W$13="Fiber")," ",IF(OR(W$13="FS",W$13="D",W$13="DIS"),IF(MOD(W28,9)=0,"—",16*W28-15),IF(OR(W$13="M",W$13="MADI"),"—","Err")))</f>
        <v xml:space="preserve"> </v>
      </c>
      <c r="X29" s="7" t="str">
        <f>IF(OR(W$13="S",W$13="STD",W$13="",W$13="A",W$13="AES",W$13="F",W$13="Fiber")," ",IF(OR(W$13="FS",W$13="D",W$13="DIS"),IF(MOD(W28,9)=0,"—",16*W28),IF(OR(W$13="M",W$13="MADI"),"—","Err")))</f>
        <v xml:space="preserve"> </v>
      </c>
      <c r="Y29" s="10">
        <f>IF(OR(Y$13="S",Y$13="STD",Y$13="",Y$13="A",Y$13="AES",Y$13="F",Y$13="Fiber")," ",IF(OR(Y$13="FS",Y$13="D",Y$13="DIS"),IF(MOD(Y28,9)=0,"—",16*Y28-15),IF(OR(Y$13="M",Y$13="MADI"),"—","Err")))</f>
        <v>545</v>
      </c>
      <c r="Z29" s="7">
        <f>IF(OR(Y$13="S",Y$13="STD",Y$13="",Y$13="A",Y$13="AES",Y$13="F",Y$13="Fiber")," ",IF(OR(Y$13="FS",Y$13="D",Y$13="DIS"),IF(MOD(Y28,9)=0,"—",16*Y28),IF(OR(Y$13="M",Y$13="MADI"),"—","Err")))</f>
        <v>560</v>
      </c>
      <c r="AA29" s="10">
        <f>IF(OR(AA$13="S",AA$13="STD",AA$13="",AA$13="A",AA$13="AES",AA$13="F",AA$13="Fiber")," ",IF(OR(AA$13="FS",AA$13="D",AA$13="DIS"),IF(MOD(AA28,9)=0,"—",16*AA28-15),IF(OR(AA$13="M",AA$13="MADI"),"—","Err")))</f>
        <v>401</v>
      </c>
      <c r="AB29" s="7">
        <f>IF(OR(AA$13="S",AA$13="STD",AA$13="",AA$13="A",AA$13="AES",AA$13="F",AA$13="Fiber")," ",IF(OR(AA$13="FS",AA$13="D",AA$13="DIS"),IF(MOD(AA28,9)=0,"—",16*AA28),IF(OR(AA$13="M",AA$13="MADI"),"—","Err")))</f>
        <v>416</v>
      </c>
      <c r="AC29" s="10">
        <f>IF(OR(AC$13="S",AC$13="STD",AC$13="",AC$13="A",AC$13="AES",AC$13="F",AC$13="Fiber")," ",IF(OR(AC$13="FS",AC$13="D",AC$13="DIS"),IF(MOD(AC28,9)=0,"—",16*AC28-15),IF(OR(AC$13="M",AC$13="MADI"),"—","Err")))</f>
        <v>257</v>
      </c>
      <c r="AD29" s="7">
        <f>IF(OR(AC$13="S",AC$13="STD",AC$13="",AC$13="A",AC$13="AES",AC$13="F",AC$13="Fiber")," ",IF(OR(AC$13="FS",AC$13="D",AC$13="DIS"),IF(MOD(AC28,9)=0,"—",16*AC28),IF(OR(AC$13="M",AC$13="MADI"),"—","Err")))</f>
        <v>272</v>
      </c>
      <c r="AE29" s="10">
        <f>IF(OR(AE$13="S",AE$13="STD",AE$13="",AE$13="A",AE$13="AES",AE$13="F",AE$13="Fiber")," ",IF(OR(AE$13="FS",AE$13="D",AE$13="DIS"),IF(MOD(AE28,9)=0,"—",16*AE28-15),IF(OR(AE$13="M",AE$13="MADI"),"—","Err")))</f>
        <v>113</v>
      </c>
      <c r="AF29" s="7">
        <f>IF(OR(AE$13="S",AE$13="STD",AE$13="",AE$13="A",AE$13="AES",AE$13="F",AE$13="Fiber")," ",IF(OR(AE$13="FS",AE$13="D",AE$13="DIS"),IF(MOD(AE28,9)=0,"—",16*AE28),IF(OR(AE$13="M",AE$13="MADI"),"—","Err")))</f>
        <v>128</v>
      </c>
      <c r="AG29" s="23"/>
      <c r="AH29" s="24"/>
      <c r="AI29" s="10">
        <f>IF(OR(AI$3="S",AI$3="STD",AI$3="",AI$3="A",AI$3="AES",AI$3="F",AI$3="Fiber")," ",IF(OR(AI$3="E",AI$3="EMB"),IF(MOD(AI28,9)=0,"—",16*AI28-15),IF(OR(AI$3="M",AI$3="MADI"),"—","Err")))</f>
        <v>2209</v>
      </c>
      <c r="AJ29" s="7">
        <f>IF(OR(AI$3="S",AI$3="STD",AI$3="",AI$3="A",AI$3="AES",AI$3="F",AI$3="Fiber")," ",IF(OR(AI$3="E",AI$3="EMB"),IF(MOD(AI28,9)=0,"—",16*AI28),IF(OR(AI$3="M",AI$3="MADI"),"—","Err")))</f>
        <v>2224</v>
      </c>
      <c r="AK29" s="10" t="str">
        <f>IF(OR(AK$3="S",AK$3="STD",AK$3="",AK$3="A",AK$3="AES",AK$3="F",AK$3="Fiber")," ",IF(OR(AK$3="E",AK$3="EMB"),IF(MOD(AK28,9)=0,"—",16*AK28-15),IF(OR(AK$3="M",AK$3="MADI"),"—","Err")))</f>
        <v xml:space="preserve"> </v>
      </c>
      <c r="AL29" s="7" t="str">
        <f>IF(OR(AK$3="S",AK$3="STD",AK$3="",AK$3="A",AK$3="AES",AK$3="F",AK$3="Fiber")," ",IF(OR(AK$3="E",AK$3="EMB"),IF(MOD(AK28,9)=0,"—",16*AK28),IF(OR(AK$3="M",AK$3="MADI"),"—","Err")))</f>
        <v xml:space="preserve"> </v>
      </c>
      <c r="AM29" s="10" t="str">
        <f>IF(OR(AM$3="S",AM$3="STD",AM$3="",AM$3="A",AM$3="AES",AM$3="F",AM$3="Fiber")," ",IF(OR(AM$3="E",AM$3="EMB"),IF(MOD(AM28,9)=0,"—",16*AM28-15),IF(OR(AM$3="M",AM$3="MADI"),"—","Err")))</f>
        <v xml:space="preserve"> </v>
      </c>
      <c r="AN29" s="7" t="str">
        <f>IF(OR(AM$3="S",AM$3="STD",AM$3="",AM$3="A",AM$3="AES",AM$3="F",AM$3="Fiber")," ",IF(OR(AM$3="E",AM$3="EMB"),IF(MOD(AM28,9)=0,"—",16*AM28),IF(OR(AM$3="M",AM$3="MADI"),"—","Err")))</f>
        <v xml:space="preserve"> </v>
      </c>
      <c r="AO29" s="10" t="str">
        <f>IF(OR(AO$3="S",AO$3="STD",AO$3="",AO$3="A",AO$3="AES",AO$3="F",AO$3="Fiber")," ",IF(OR(AO$3="E",AO$3="EMB"),IF(MOD(AO28,9)=0,"—",16*AO28-15),IF(OR(AO$3="M",AO$3="MADI"),"—","Err")))</f>
        <v xml:space="preserve"> </v>
      </c>
      <c r="AP29" s="7" t="str">
        <f>IF(OR(AO$3="S",AO$3="STD",AO$3="",AO$3="A",AO$3="AES",AO$3="F",AO$3="Fiber")," ",IF(OR(AO$3="E",AO$3="EMB"),IF(MOD(AO28,9)=0,"—",16*AO28),IF(OR(AO$3="M",AO$3="MADI"),"—","Err")))</f>
        <v xml:space="preserve"> </v>
      </c>
      <c r="AQ29" s="10">
        <f>IF(OR(AQ$3="S",AQ$3="STD",AQ$3="",AQ$3="A",AQ$3="AES",AQ$3="F",AQ$3="Fiber")," ",IF(OR(AQ$3="E",AQ$3="EMB"),IF(MOD(AQ28,9)=0,"—",16*AQ28-15),IF(OR(AQ$3="M",AQ$3="MADI"),"—","Err")))</f>
        <v>1057</v>
      </c>
      <c r="AR29" s="7">
        <f>IF(OR(AQ$3="S",AQ$3="STD",AQ$3="",AQ$3="A",AQ$3="AES",AQ$3="F",AQ$3="Fiber")," ",IF(OR(AQ$3="E",AQ$3="EMB"),IF(MOD(AQ28,9)=0,"—",16*AQ28),IF(OR(AQ$3="M",AQ$3="MADI"),"—","Err")))</f>
        <v>1072</v>
      </c>
      <c r="AS29" s="10" t="str">
        <f>IF(OR(AS$3="S",AS$3="STD",AS$3="",AS$3="A",AS$3="AES",AS$3="F",AS$3="Fiber")," ",IF(OR(AS$3="E",AS$3="EMB"),IF(MOD(AS28,9)=0,"—",16*AS28-15),IF(OR(AS$3="M",AS$3="MADI"),"—","Err")))</f>
        <v>—</v>
      </c>
      <c r="AT29" s="7" t="str">
        <f>IF(OR(AS$3="S",AS$3="STD",AS$3="",AS$3="A",AS$3="AES",AS$3="F",AS$3="Fiber")," ",IF(OR(AS$3="E",AS$3="EMB"),IF(MOD(AS28,9)=0,"—",16*AS28),IF(OR(AS$3="M",AS$3="MADI"),"—","Err")))</f>
        <v>—</v>
      </c>
      <c r="AU29" s="10" t="str">
        <f>IF(OR(AU$3="S",AU$3="STD",AU$3="",AU$3="A",AU$3="AES",AU$3="F",AU$3="Fiber")," ",IF(OR(AU$3="E",AU$3="EMB"),IF(MOD(AU28,9)=0,"—",16*AU28-15),IF(OR(AU$3="M",AU$3="MADI"),"—","Err")))</f>
        <v>Err</v>
      </c>
      <c r="AV29" s="7" t="str">
        <f>IF(OR(AU$3="S",AU$3="STD",AU$3="",AU$3="A",AU$3="AES",AU$3="F",AU$3="Fiber")," ",IF(OR(AU$3="E",AU$3="EMB"),IF(MOD(AU28,9)=0,"—",16*AU28),IF(OR(AU$3="M",AU$3="MADI"),"—","Err")))</f>
        <v>Err</v>
      </c>
      <c r="AW29" s="10" t="str">
        <f>IF(OR(AW$3="S",AW$3="STD",AW$3="",AW$3="A",AW$3="AES",AW$3="F",AW$3="Fiber")," ",IF(OR(AW$3="E",AW$3="EMB"),IF(MOD(AW28,9)=0,"—",16*AW28-15),IF(OR(AW$3="M",AW$3="MADI"),"—","Err")))</f>
        <v>—</v>
      </c>
      <c r="AX29" s="7" t="str">
        <f>IF(OR(AW$3="S",AW$3="STD",AW$3="",AW$3="A",AW$3="AES",AW$3="F",AW$3="Fiber")," ",IF(OR(AW$3="E",AW$3="EMB"),IF(MOD(AW28,9)=0,"—",16*AW28),IF(OR(AW$3="M",AW$3="MADI"),"—","Err")))</f>
        <v>—</v>
      </c>
      <c r="AY29" s="12"/>
    </row>
    <row r="30" spans="1:56" s="1" customFormat="1" x14ac:dyDescent="0.25">
      <c r="A30" s="9">
        <f>(A$12)*9</f>
        <v>144</v>
      </c>
      <c r="B30" s="6"/>
      <c r="C30" s="9">
        <f>(C$12)*9</f>
        <v>135</v>
      </c>
      <c r="D30" s="6"/>
      <c r="E30" s="9">
        <f>(E$12)*9</f>
        <v>126</v>
      </c>
      <c r="F30" s="6"/>
      <c r="G30" s="9">
        <f>(G$12)*9</f>
        <v>117</v>
      </c>
      <c r="H30" s="6"/>
      <c r="I30" s="9">
        <f>(I$12)*9</f>
        <v>108</v>
      </c>
      <c r="J30" s="6"/>
      <c r="K30" s="9">
        <f>(K$12)*9</f>
        <v>99</v>
      </c>
      <c r="L30" s="6"/>
      <c r="M30" s="9">
        <f>(M$12)*9</f>
        <v>90</v>
      </c>
      <c r="N30" s="6"/>
      <c r="O30" s="9">
        <f>(O$12)*9</f>
        <v>81</v>
      </c>
      <c r="P30" s="6"/>
      <c r="Q30" s="9">
        <f>(Q$12)*9</f>
        <v>72</v>
      </c>
      <c r="R30" s="6"/>
      <c r="S30" s="9">
        <f>(S$12)*9</f>
        <v>63</v>
      </c>
      <c r="T30" s="6"/>
      <c r="U30" s="9">
        <f>(U$12)*9</f>
        <v>54</v>
      </c>
      <c r="V30" s="6"/>
      <c r="W30" s="9">
        <f>(W$12)*9</f>
        <v>45</v>
      </c>
      <c r="X30" s="6"/>
      <c r="Y30" s="9">
        <f>(Y$12)*9</f>
        <v>36</v>
      </c>
      <c r="Z30" s="6"/>
      <c r="AA30" s="9">
        <f>(AA$12)*9</f>
        <v>27</v>
      </c>
      <c r="AB30" s="6"/>
      <c r="AC30" s="9">
        <f>(AC$12)*9</f>
        <v>18</v>
      </c>
      <c r="AD30" s="6"/>
      <c r="AE30" s="9">
        <f>(AE$12)*9</f>
        <v>9</v>
      </c>
      <c r="AF30" s="6"/>
      <c r="AG30" s="21"/>
      <c r="AH30" s="22"/>
      <c r="AI30" s="11">
        <f>(AI$2)*18-4</f>
        <v>140</v>
      </c>
      <c r="AJ30" s="8"/>
      <c r="AK30" s="11">
        <f>(AK$2)*18-4</f>
        <v>122</v>
      </c>
      <c r="AL30" s="8"/>
      <c r="AM30" s="11">
        <f>(AM$2)*18-4</f>
        <v>104</v>
      </c>
      <c r="AN30" s="8"/>
      <c r="AO30" s="11">
        <f>(AO$2)*18-4</f>
        <v>86</v>
      </c>
      <c r="AP30" s="8"/>
      <c r="AQ30" s="11">
        <f>(AQ$2)*18-4</f>
        <v>68</v>
      </c>
      <c r="AR30" s="8"/>
      <c r="AS30" s="11">
        <f>(AS$2)*18-4</f>
        <v>50</v>
      </c>
      <c r="AT30" s="8"/>
      <c r="AU30" s="11">
        <f>(AU$2)*18-4</f>
        <v>32</v>
      </c>
      <c r="AV30" s="8"/>
      <c r="AW30" s="11">
        <f>(AW$2)*18-4</f>
        <v>14</v>
      </c>
      <c r="AX30" s="8"/>
      <c r="AY30" s="3"/>
      <c r="AZ30" s="14" t="s">
        <v>3</v>
      </c>
    </row>
    <row r="31" spans="1:56" s="5" customFormat="1" ht="13.5" x14ac:dyDescent="0.25">
      <c r="A31" s="10">
        <f>IF(OR(A$13="S",A$13="STD",A$13="",A$13="A",A$13="AES",A$13="F",A$13="Fiber")," ",IF(OR(A$13="FS",A$13="D",A$13="DIS"),IF(MOD(A30,9)=0,"—",16*A30-15),IF(OR(A$13="M",A$13="MADI"),(A$12-1)*144+1,"Err")))</f>
        <v>2161</v>
      </c>
      <c r="B31" s="7">
        <f>IF(OR(A$13="S",A$13="STD",A$13="",A$13="A",A$13="AES",A$13="F",A$13="Fiber")," ",IF(OR(A$13="FS",A$13="D",A$13="DIS"),IF(MOD(A30,9)=0,"—",16*A30),IF(OR(A$13="M",A$13="MADI"),(A$12-1)*144+64,"Err")))</f>
        <v>2224</v>
      </c>
      <c r="C31" s="10" t="str">
        <f>IF(OR(C$13="S",C$13="STD",C$13="",C$13="A",C$13="AES",C$13="F",C$13="Fiber")," ",IF(OR(C$13="FS",C$13="D",C$13="DIS"),IF(MOD(C30,9)=0,"—",16*C30-15),IF(OR(C$13="M",C$13="MADI"),(C$12-1)*144+1,"Err")))</f>
        <v>—</v>
      </c>
      <c r="D31" s="7" t="str">
        <f>IF(OR(C$13="S",C$13="STD",C$13="",C$13="A",C$13="AES",C$13="F",C$13="Fiber")," ",IF(OR(C$13="FS",C$13="D",C$13="DIS"),IF(MOD(C30,9)=0,"—",16*C30),IF(OR(C$13="M",C$13="MADI"),(C$12-1)*144+64,"Err")))</f>
        <v>—</v>
      </c>
      <c r="E31" s="10" t="str">
        <f>IF(OR(E$13="S",E$13="STD",E$13="",E$13="A",E$13="AES",E$13="F",E$13="Fiber")," ",IF(OR(E$13="FS",E$13="D",E$13="DIS"),IF(MOD(E30,9)=0,"—",16*E30-15),IF(OR(E$13="M",E$13="MADI"),(E$12-1)*144+1,"Err")))</f>
        <v xml:space="preserve"> </v>
      </c>
      <c r="F31" s="7" t="str">
        <f>IF(OR(E$13="S",E$13="STD",E$13="",E$13="A",E$13="AES",E$13="F",E$13="Fiber")," ",IF(OR(E$13="FS",E$13="D",E$13="DIS"),IF(MOD(E30,9)=0,"—",16*E30),IF(OR(E$13="M",E$13="MADI"),(E$12-1)*144+64,"Err")))</f>
        <v xml:space="preserve"> </v>
      </c>
      <c r="G31" s="10">
        <f>IF(OR(G$13="S",G$13="STD",G$13="",G$13="A",G$13="AES",G$13="F",G$13="Fiber")," ",IF(OR(G$13="FS",G$13="D",G$13="DIS"),IF(MOD(G30,9)=0,"—",16*G30-15),IF(OR(G$13="M",G$13="MADI"),(G$12-1)*144+1,"Err")))</f>
        <v>1729</v>
      </c>
      <c r="H31" s="7">
        <f>IF(OR(G$13="S",G$13="STD",G$13="",G$13="A",G$13="AES",G$13="F",G$13="Fiber")," ",IF(OR(G$13="FS",G$13="D",G$13="DIS"),IF(MOD(G30,9)=0,"—",16*G30),IF(OR(G$13="M",G$13="MADI"),(G$12-1)*144+64,"Err")))</f>
        <v>1792</v>
      </c>
      <c r="I31" s="10" t="str">
        <f>IF(OR(I$13="S",I$13="STD",I$13="",I$13="A",I$13="AES",I$13="F",I$13="Fiber")," ",IF(OR(I$13="FS",I$13="D",I$13="DIS"),IF(MOD(I30,9)=0,"—",16*I30-15),IF(OR(I$13="M",I$13="MADI"),(I$12-1)*144+1,"Err")))</f>
        <v>—</v>
      </c>
      <c r="J31" s="7" t="str">
        <f>IF(OR(I$13="S",I$13="STD",I$13="",I$13="A",I$13="AES",I$13="F",I$13="Fiber")," ",IF(OR(I$13="FS",I$13="D",I$13="DIS"),IF(MOD(I30,9)=0,"—",16*I30),IF(OR(I$13="M",I$13="MADI"),(I$12-1)*144+64,"Err")))</f>
        <v>—</v>
      </c>
      <c r="K31" s="10" t="str">
        <f>IF(OR(K$13="S",K$13="STD",K$13="",K$13="A",K$13="AES",K$13="F",K$13="Fiber")," ",IF(OR(K$13="FS",K$13="D",K$13="DIS"),IF(MOD(K30,9)=0,"—",16*K30-15),IF(OR(K$13="M",K$13="MADI"),(K$12-1)*144+1,"Err")))</f>
        <v>—</v>
      </c>
      <c r="L31" s="7" t="str">
        <f>IF(OR(K$13="S",K$13="STD",K$13="",K$13="A",K$13="AES",K$13="F",K$13="Fiber")," ",IF(OR(K$13="FS",K$13="D",K$13="DIS"),IF(MOD(K30,9)=0,"—",16*K30),IF(OR(K$13="M",K$13="MADI"),(K$12-1)*144+64,"Err")))</f>
        <v>—</v>
      </c>
      <c r="M31" s="10" t="str">
        <f>IF(OR(M$13="S",M$13="STD",M$13="",M$13="A",M$13="AES",M$13="F",M$13="Fiber")," ",IF(OR(M$13="FS",M$13="D",M$13="DIS"),IF(MOD(M30,9)=0,"—",16*M30-15),IF(OR(M$13="M",M$13="MADI"),(M$12-1)*144+1,"Err")))</f>
        <v>Err</v>
      </c>
      <c r="N31" s="7" t="str">
        <f>IF(OR(M$13="S",M$13="STD",M$13="",M$13="A",M$13="AES",M$13="F",M$13="Fiber")," ",IF(OR(M$13="FS",M$13="D",M$13="DIS"),IF(MOD(M30,9)=0,"—",16*M30),IF(OR(M$13="M",M$13="MADI"),(M$12-1)*144+64,"Err")))</f>
        <v>Err</v>
      </c>
      <c r="O31" s="10" t="str">
        <f>IF(OR(O$13="S",O$13="STD",O$13="",O$13="A",O$13="AES",O$13="F",O$13="Fiber")," ",IF(OR(O$13="FS",O$13="D",O$13="DIS"),IF(MOD(O30,9)=0,"—",16*O30-15),IF(OR(O$13="M",O$13="MADI"),(O$12-1)*144+1,"Err")))</f>
        <v xml:space="preserve"> </v>
      </c>
      <c r="P31" s="7" t="str">
        <f>IF(OR(O$13="S",O$13="STD",O$13="",O$13="A",O$13="AES",O$13="F",O$13="Fiber")," ",IF(OR(O$13="FS",O$13="D",O$13="DIS"),IF(MOD(O30,9)=0,"—",16*O30),IF(OR(O$13="M",O$13="MADI"),(O$12-1)*144+64,"Err")))</f>
        <v xml:space="preserve"> </v>
      </c>
      <c r="Q31" s="10" t="str">
        <f>IF(OR(Q$13="S",Q$13="STD",Q$13="",Q$13="A",Q$13="AES",Q$13="F",Q$13="Fiber")," ",IF(OR(Q$13="FS",Q$13="D",Q$13="DIS"),IF(MOD(Q30,9)=0,"—",16*Q30-15),IF(OR(Q$13="M",Q$13="MADI"),(Q$12-1)*144+1,"Err")))</f>
        <v>—</v>
      </c>
      <c r="R31" s="7" t="str">
        <f>IF(OR(Q$13="S",Q$13="STD",Q$13="",Q$13="A",Q$13="AES",Q$13="F",Q$13="Fiber")," ",IF(OR(Q$13="FS",Q$13="D",Q$13="DIS"),IF(MOD(Q30,9)=0,"—",16*Q30),IF(OR(Q$13="M",Q$13="MADI"),(Q$12-1)*144+64,"Err")))</f>
        <v>—</v>
      </c>
      <c r="S31" s="10" t="str">
        <f>IF(OR(S$13="S",S$13="STD",S$13="",S$13="A",S$13="AES",S$13="F",S$13="Fiber")," ",IF(OR(S$13="FS",S$13="D",S$13="DIS"),IF(MOD(S30,9)=0,"—",16*S30-15),IF(OR(S$13="M",S$13="MADI"),(S$12-1)*144+1,"Err")))</f>
        <v>—</v>
      </c>
      <c r="T31" s="7" t="str">
        <f>IF(OR(S$13="S",S$13="STD",S$13="",S$13="A",S$13="AES",S$13="F",S$13="Fiber")," ",IF(OR(S$13="FS",S$13="D",S$13="DIS"),IF(MOD(S30,9)=0,"—",16*S30),IF(OR(S$13="M",S$13="MADI"),(S$12-1)*144+64,"Err")))</f>
        <v>—</v>
      </c>
      <c r="U31" s="10" t="str">
        <f>IF(OR(U$13="S",U$13="STD",U$13="",U$13="A",U$13="AES",U$13="F",U$13="Fiber")," ",IF(OR(U$13="FS",U$13="D",U$13="DIS"),IF(MOD(U30,9)=0,"—",16*U30-15),IF(OR(U$13="M",U$13="MADI"),(U$12-1)*144+1,"Err")))</f>
        <v xml:space="preserve"> </v>
      </c>
      <c r="V31" s="7" t="str">
        <f>IF(OR(U$13="S",U$13="STD",U$13="",U$13="A",U$13="AES",U$13="F",U$13="Fiber")," ",IF(OR(U$13="FS",U$13="D",U$13="DIS"),IF(MOD(U30,9)=0,"—",16*U30),IF(OR(U$13="M",U$13="MADI"),(U$12-1)*144+64,"Err")))</f>
        <v xml:space="preserve"> </v>
      </c>
      <c r="W31" s="10" t="str">
        <f>IF(OR(W$13="S",W$13="STD",W$13="",W$13="A",W$13="AES",W$13="F",W$13="Fiber")," ",IF(OR(W$13="FS",W$13="D",W$13="DIS"),IF(MOD(W30,9)=0,"—",16*W30-15),IF(OR(W$13="M",W$13="MADI"),(W$12-1)*144+1,"Err")))</f>
        <v xml:space="preserve"> </v>
      </c>
      <c r="X31" s="7" t="str">
        <f>IF(OR(W$13="S",W$13="STD",W$13="",W$13="A",W$13="AES",W$13="F",W$13="Fiber")," ",IF(OR(W$13="FS",W$13="D",W$13="DIS"),IF(MOD(W30,9)=0,"—",16*W30),IF(OR(W$13="M",W$13="MADI"),(W$12-1)*144+64,"Err")))</f>
        <v xml:space="preserve"> </v>
      </c>
      <c r="Y31" s="10" t="str">
        <f>IF(OR(Y$13="S",Y$13="STD",Y$13="",Y$13="A",Y$13="AES",Y$13="F",Y$13="Fiber")," ",IF(OR(Y$13="FS",Y$13="D",Y$13="DIS"),IF(MOD(Y30,9)=0,"—",16*Y30-15),IF(OR(Y$13="M",Y$13="MADI"),(Y$12-1)*144+1,"Err")))</f>
        <v>—</v>
      </c>
      <c r="Z31" s="7" t="str">
        <f>IF(OR(Y$13="S",Y$13="STD",Y$13="",Y$13="A",Y$13="AES",Y$13="F",Y$13="Fiber")," ",IF(OR(Y$13="FS",Y$13="D",Y$13="DIS"),IF(MOD(Y30,9)=0,"—",16*Y30),IF(OR(Y$13="M",Y$13="MADI"),(Y$12-1)*144+64,"Err")))</f>
        <v>—</v>
      </c>
      <c r="AA31" s="10" t="str">
        <f>IF(OR(AA$13="S",AA$13="STD",AA$13="",AA$13="A",AA$13="AES",AA$13="F",AA$13="Fiber")," ",IF(OR(AA$13="FS",AA$13="D",AA$13="DIS"),IF(MOD(AA30,9)=0,"—",16*AA30-15),IF(OR(AA$13="M",AA$13="MADI"),(AA$12-1)*144+1,"Err")))</f>
        <v>—</v>
      </c>
      <c r="AB31" s="7" t="str">
        <f>IF(OR(AA$13="S",AA$13="STD",AA$13="",AA$13="A",AA$13="AES",AA$13="F",AA$13="Fiber")," ",IF(OR(AA$13="FS",AA$13="D",AA$13="DIS"),IF(MOD(AA30,9)=0,"—",16*AA30),IF(OR(AA$13="M",AA$13="MADI"),(AA$12-1)*144+64,"Err")))</f>
        <v>—</v>
      </c>
      <c r="AC31" s="10" t="str">
        <f>IF(OR(AC$13="S",AC$13="STD",AC$13="",AC$13="A",AC$13="AES",AC$13="F",AC$13="Fiber")," ",IF(OR(AC$13="FS",AC$13="D",AC$13="DIS"),IF(MOD(AC30,9)=0,"—",16*AC30-15),IF(OR(AC$13="M",AC$13="MADI"),(AC$12-1)*144+1,"Err")))</f>
        <v>—</v>
      </c>
      <c r="AD31" s="7" t="str">
        <f>IF(OR(AC$13="S",AC$13="STD",AC$13="",AC$13="A",AC$13="AES",AC$13="F",AC$13="Fiber")," ",IF(OR(AC$13="FS",AC$13="D",AC$13="DIS"),IF(MOD(AC30,9)=0,"—",16*AC30),IF(OR(AC$13="M",AC$13="MADI"),(AC$12-1)*144+64,"Err")))</f>
        <v>—</v>
      </c>
      <c r="AE31" s="10" t="str">
        <f>IF(OR(AE$13="S",AE$13="STD",AE$13="",AE$13="A",AE$13="AES",AE$13="F",AE$13="Fiber")," ",IF(OR(AE$13="FS",AE$13="D",AE$13="DIS"),IF(MOD(AE30,9)=0,"—",16*AE30-15),IF(OR(AE$13="M",AE$13="MADI"),(AE$12-1)*144+1,"Err")))</f>
        <v>—</v>
      </c>
      <c r="AF31" s="7" t="str">
        <f>IF(OR(AE$13="S",AE$13="STD",AE$13="",AE$13="A",AE$13="AES",AE$13="F",AE$13="Fiber")," ",IF(OR(AE$13="FS",AE$13="D",AE$13="DIS"),IF(MOD(AE30,9)=0,"—",16*AE30),IF(OR(AE$13="M",AE$13="MADI"),(AE$12-1)*144+64,"Err")))</f>
        <v>—</v>
      </c>
      <c r="AG31" s="23"/>
      <c r="AH31" s="24"/>
      <c r="AI31" s="10">
        <f>IF(OR(AI$3="S",AI$3="STD",AI$3="",AI$3="A",AI$3="AES",AI$3="F",AI$3="Fiber")," ",IF(OR(AI$3="E",AI$3="EMB"),IF(MOD(AI30,9)=0,"—",16*AI30-15),IF(OR(AI$3="M",AI$3="MADI"),"—","Err")))</f>
        <v>2225</v>
      </c>
      <c r="AJ31" s="7">
        <f>IF(OR(AI$3="S",AI$3="STD",AI$3="",AI$3="A",AI$3="AES",AI$3="F",AI$3="Fiber")," ",IF(OR(AI$3="E",AI$3="EMB"),IF(MOD(AI30,9)=0,"—",16*AI30),IF(OR(AI$3="M",AI$3="MADI"),"—","Err")))</f>
        <v>2240</v>
      </c>
      <c r="AK31" s="10" t="str">
        <f>IF(OR(AK$3="S",AK$3="STD",AK$3="",AK$3="A",AK$3="AES",AK$3="F",AK$3="Fiber")," ",IF(OR(AK$3="E",AK$3="EMB"),IF(MOD(AK30,9)=0,"—",16*AK30-15),IF(OR(AK$3="M",AK$3="MADI"),"—","Err")))</f>
        <v xml:space="preserve"> </v>
      </c>
      <c r="AL31" s="7" t="str">
        <f>IF(OR(AK$3="S",AK$3="STD",AK$3="",AK$3="A",AK$3="AES",AK$3="F",AK$3="Fiber")," ",IF(OR(AK$3="E",AK$3="EMB"),IF(MOD(AK30,9)=0,"—",16*AK30),IF(OR(AK$3="M",AK$3="MADI"),"—","Err")))</f>
        <v xml:space="preserve"> </v>
      </c>
      <c r="AM31" s="10" t="str">
        <f>IF(OR(AM$3="S",AM$3="STD",AM$3="",AM$3="A",AM$3="AES",AM$3="F",AM$3="Fiber")," ",IF(OR(AM$3="E",AM$3="EMB"),IF(MOD(AM30,9)=0,"—",16*AM30-15),IF(OR(AM$3="M",AM$3="MADI"),"—","Err")))</f>
        <v xml:space="preserve"> </v>
      </c>
      <c r="AN31" s="7" t="str">
        <f>IF(OR(AM$3="S",AM$3="STD",AM$3="",AM$3="A",AM$3="AES",AM$3="F",AM$3="Fiber")," ",IF(OR(AM$3="E",AM$3="EMB"),IF(MOD(AM30,9)=0,"—",16*AM30),IF(OR(AM$3="M",AM$3="MADI"),"—","Err")))</f>
        <v xml:space="preserve"> </v>
      </c>
      <c r="AO31" s="10" t="str">
        <f>IF(OR(AO$3="S",AO$3="STD",AO$3="",AO$3="A",AO$3="AES",AO$3="F",AO$3="Fiber")," ",IF(OR(AO$3="E",AO$3="EMB"),IF(MOD(AO30,9)=0,"—",16*AO30-15),IF(OR(AO$3="M",AO$3="MADI"),"—","Err")))</f>
        <v xml:space="preserve"> </v>
      </c>
      <c r="AP31" s="7" t="str">
        <f>IF(OR(AO$3="S",AO$3="STD",AO$3="",AO$3="A",AO$3="AES",AO$3="F",AO$3="Fiber")," ",IF(OR(AO$3="E",AO$3="EMB"),IF(MOD(AO30,9)=0,"—",16*AO30),IF(OR(AO$3="M",AO$3="MADI"),"—","Err")))</f>
        <v xml:space="preserve"> </v>
      </c>
      <c r="AQ31" s="10">
        <f>IF(OR(AQ$3="S",AQ$3="STD",AQ$3="",AQ$3="A",AQ$3="AES",AQ$3="F",AQ$3="Fiber")," ",IF(OR(AQ$3="E",AQ$3="EMB"),IF(MOD(AQ30,9)=0,"—",16*AQ30-15),IF(OR(AQ$3="M",AQ$3="MADI"),"—","Err")))</f>
        <v>1073</v>
      </c>
      <c r="AR31" s="7">
        <f>IF(OR(AQ$3="S",AQ$3="STD",AQ$3="",AQ$3="A",AQ$3="AES",AQ$3="F",AQ$3="Fiber")," ",IF(OR(AQ$3="E",AQ$3="EMB"),IF(MOD(AQ30,9)=0,"—",16*AQ30),IF(OR(AQ$3="M",AQ$3="MADI"),"—","Err")))</f>
        <v>1088</v>
      </c>
      <c r="AS31" s="10" t="str">
        <f>IF(OR(AS$3="S",AS$3="STD",AS$3="",AS$3="A",AS$3="AES",AS$3="F",AS$3="Fiber")," ",IF(OR(AS$3="E",AS$3="EMB"),IF(MOD(AS30,9)=0,"—",16*AS30-15),IF(OR(AS$3="M",AS$3="MADI"),"—","Err")))</f>
        <v>—</v>
      </c>
      <c r="AT31" s="7" t="str">
        <f>IF(OR(AS$3="S",AS$3="STD",AS$3="",AS$3="A",AS$3="AES",AS$3="F",AS$3="Fiber")," ",IF(OR(AS$3="E",AS$3="EMB"),IF(MOD(AS30,9)=0,"—",16*AS30),IF(OR(AS$3="M",AS$3="MADI"),"—","Err")))</f>
        <v>—</v>
      </c>
      <c r="AU31" s="10" t="str">
        <f>IF(OR(AU$3="S",AU$3="STD",AU$3="",AU$3="A",AU$3="AES",AU$3="F",AU$3="Fiber")," ",IF(OR(AU$3="E",AU$3="EMB"),IF(MOD(AU30,9)=0,"—",16*AU30-15),IF(OR(AU$3="M",AU$3="MADI"),"—","Err")))</f>
        <v>Err</v>
      </c>
      <c r="AV31" s="7" t="str">
        <f>IF(OR(AU$3="S",AU$3="STD",AU$3="",AU$3="A",AU$3="AES",AU$3="F",AU$3="Fiber")," ",IF(OR(AU$3="E",AU$3="EMB"),IF(MOD(AU30,9)=0,"—",16*AU30),IF(OR(AU$3="M",AU$3="MADI"),"—","Err")))</f>
        <v>Err</v>
      </c>
      <c r="AW31" s="10" t="str">
        <f>IF(OR(AW$3="S",AW$3="STD",AW$3="",AW$3="A",AW$3="AES",AW$3="F",AW$3="Fiber")," ",IF(OR(AW$3="E",AW$3="EMB"),IF(MOD(AW30,9)=0,"—",16*AW30-15),IF(OR(AW$3="M",AW$3="MADI"),"—","Err")))</f>
        <v>—</v>
      </c>
      <c r="AX31" s="7" t="str">
        <f>IF(OR(AW$3="S",AW$3="STD",AW$3="",AW$3="A",AW$3="AES",AW$3="F",AW$3="Fiber")," ",IF(OR(AW$3="E",AW$3="EMB"),IF(MOD(AW30,9)=0,"—",16*AW30),IF(OR(AW$3="M",AW$3="MADI"),"—","Err")))</f>
        <v>—</v>
      </c>
      <c r="AY31" s="12"/>
      <c r="AZ31" s="15"/>
    </row>
    <row r="32" spans="1:56" s="1" customFormat="1" x14ac:dyDescent="0.25">
      <c r="A32" s="21"/>
      <c r="B32" s="22"/>
      <c r="C32" s="21"/>
      <c r="D32" s="22"/>
      <c r="E32" s="21"/>
      <c r="F32" s="22"/>
      <c r="G32" s="21"/>
      <c r="H32" s="22"/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21"/>
      <c r="V32" s="22"/>
      <c r="W32" s="21"/>
      <c r="X32" s="22"/>
      <c r="Y32" s="21"/>
      <c r="Z32" s="22"/>
      <c r="AA32" s="21"/>
      <c r="AB32" s="22"/>
      <c r="AC32" s="21"/>
      <c r="AD32" s="22"/>
      <c r="AE32" s="21"/>
      <c r="AF32" s="22"/>
      <c r="AG32" s="21"/>
      <c r="AH32" s="22"/>
      <c r="AI32" s="11">
        <f>(AI$2)*18-3</f>
        <v>141</v>
      </c>
      <c r="AJ32" s="8"/>
      <c r="AK32" s="11">
        <f>(AK$2)*18-3</f>
        <v>123</v>
      </c>
      <c r="AL32" s="8"/>
      <c r="AM32" s="11">
        <f>(AM$2)*18-3</f>
        <v>105</v>
      </c>
      <c r="AN32" s="8"/>
      <c r="AO32" s="11">
        <f>(AO$2)*18-3</f>
        <v>87</v>
      </c>
      <c r="AP32" s="8"/>
      <c r="AQ32" s="11">
        <f>(AQ$2)*18-3</f>
        <v>69</v>
      </c>
      <c r="AR32" s="8"/>
      <c r="AS32" s="11">
        <f>(AS$2)*18-3</f>
        <v>51</v>
      </c>
      <c r="AT32" s="8"/>
      <c r="AU32" s="11">
        <f>(AU$2)*18-3</f>
        <v>33</v>
      </c>
      <c r="AV32" s="8"/>
      <c r="AW32" s="11">
        <f>(AW$2)*18-3</f>
        <v>15</v>
      </c>
      <c r="AX32" s="8"/>
      <c r="AY32" s="3"/>
      <c r="AZ32" s="14"/>
    </row>
    <row r="33" spans="1:52" s="5" customFormat="1" ht="13.5" x14ac:dyDescent="0.25">
      <c r="A33" s="23"/>
      <c r="B33" s="24"/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10">
        <f>IF(OR(AI$3="S",AI$3="STD",AI$3="",AI$3="A",AI$3="AES",AI$3="F",AI$3="Fiber")," ",IF(OR(AI$3="E",AI$3="EMB"),IF(MOD(AI32,9)=0,"—",16*AI32-15),IF(OR(AI$3="M",AI$3="MADI"),"—","Err")))</f>
        <v>2241</v>
      </c>
      <c r="AJ33" s="7">
        <f>IF(OR(AI$3="S",AI$3="STD",AI$3="",AI$3="A",AI$3="AES",AI$3="F",AI$3="Fiber")," ",IF(OR(AI$3="E",AI$3="EMB"),IF(MOD(AI32,9)=0,"—",16*AI32),IF(OR(AI$3="M",AI$3="MADI"),"—","Err")))</f>
        <v>2256</v>
      </c>
      <c r="AK33" s="10" t="str">
        <f>IF(OR(AK$3="S",AK$3="STD",AK$3="",AK$3="A",AK$3="AES",AK$3="F",AK$3="Fiber")," ",IF(OR(AK$3="E",AK$3="EMB"),IF(MOD(AK32,9)=0,"—",16*AK32-15),IF(OR(AK$3="M",AK$3="MADI"),"—","Err")))</f>
        <v xml:space="preserve"> </v>
      </c>
      <c r="AL33" s="7" t="str">
        <f>IF(OR(AK$3="S",AK$3="STD",AK$3="",AK$3="A",AK$3="AES",AK$3="F",AK$3="Fiber")," ",IF(OR(AK$3="E",AK$3="EMB"),IF(MOD(AK32,9)=0,"—",16*AK32),IF(OR(AK$3="M",AK$3="MADI"),"—","Err")))</f>
        <v xml:space="preserve"> </v>
      </c>
      <c r="AM33" s="10" t="str">
        <f>IF(OR(AM$3="S",AM$3="STD",AM$3="",AM$3="A",AM$3="AES",AM$3="F",AM$3="Fiber")," ",IF(OR(AM$3="E",AM$3="EMB"),IF(MOD(AM32,9)=0,"—",16*AM32-15),IF(OR(AM$3="M",AM$3="MADI"),"—","Err")))</f>
        <v xml:space="preserve"> </v>
      </c>
      <c r="AN33" s="7" t="str">
        <f>IF(OR(AM$3="S",AM$3="STD",AM$3="",AM$3="A",AM$3="AES",AM$3="F",AM$3="Fiber")," ",IF(OR(AM$3="E",AM$3="EMB"),IF(MOD(AM32,9)=0,"—",16*AM32),IF(OR(AM$3="M",AM$3="MADI"),"—","Err")))</f>
        <v xml:space="preserve"> </v>
      </c>
      <c r="AO33" s="10" t="str">
        <f>IF(OR(AO$3="S",AO$3="STD",AO$3="",AO$3="A",AO$3="AES",AO$3="F",AO$3="Fiber")," ",IF(OR(AO$3="E",AO$3="EMB"),IF(MOD(AO32,9)=0,"—",16*AO32-15),IF(OR(AO$3="M",AO$3="MADI"),"—","Err")))</f>
        <v xml:space="preserve"> </v>
      </c>
      <c r="AP33" s="7" t="str">
        <f>IF(OR(AO$3="S",AO$3="STD",AO$3="",AO$3="A",AO$3="AES",AO$3="F",AO$3="Fiber")," ",IF(OR(AO$3="E",AO$3="EMB"),IF(MOD(AO32,9)=0,"—",16*AO32),IF(OR(AO$3="M",AO$3="MADI"),"—","Err")))</f>
        <v xml:space="preserve"> </v>
      </c>
      <c r="AQ33" s="10">
        <f>IF(OR(AQ$3="S",AQ$3="STD",AQ$3="",AQ$3="A",AQ$3="AES",AQ$3="F",AQ$3="Fiber")," ",IF(OR(AQ$3="E",AQ$3="EMB"),IF(MOD(AQ32,9)=0,"—",16*AQ32-15),IF(OR(AQ$3="M",AQ$3="MADI"),"—","Err")))</f>
        <v>1089</v>
      </c>
      <c r="AR33" s="7">
        <f>IF(OR(AQ$3="S",AQ$3="STD",AQ$3="",AQ$3="A",AQ$3="AES",AQ$3="F",AQ$3="Fiber")," ",IF(OR(AQ$3="E",AQ$3="EMB"),IF(MOD(AQ32,9)=0,"—",16*AQ32),IF(OR(AQ$3="M",AQ$3="MADI"),"—","Err")))</f>
        <v>1104</v>
      </c>
      <c r="AS33" s="10" t="str">
        <f>IF(OR(AS$3="S",AS$3="STD",AS$3="",AS$3="A",AS$3="AES",AS$3="F",AS$3="Fiber")," ",IF(OR(AS$3="E",AS$3="EMB"),IF(MOD(AS32,9)=0,"—",16*AS32-15),IF(OR(AS$3="M",AS$3="MADI"),"—","Err")))</f>
        <v>—</v>
      </c>
      <c r="AT33" s="7" t="str">
        <f>IF(OR(AS$3="S",AS$3="STD",AS$3="",AS$3="A",AS$3="AES",AS$3="F",AS$3="Fiber")," ",IF(OR(AS$3="E",AS$3="EMB"),IF(MOD(AS32,9)=0,"—",16*AS32),IF(OR(AS$3="M",AS$3="MADI"),"—","Err")))</f>
        <v>—</v>
      </c>
      <c r="AU33" s="10" t="str">
        <f>IF(OR(AU$3="S",AU$3="STD",AU$3="",AU$3="A",AU$3="AES",AU$3="F",AU$3="Fiber")," ",IF(OR(AU$3="E",AU$3="EMB"),IF(MOD(AU32,9)=0,"—",16*AU32-15),IF(OR(AU$3="M",AU$3="MADI"),"—","Err")))</f>
        <v>Err</v>
      </c>
      <c r="AV33" s="7" t="str">
        <f>IF(OR(AU$3="S",AU$3="STD",AU$3="",AU$3="A",AU$3="AES",AU$3="F",AU$3="Fiber")," ",IF(OR(AU$3="E",AU$3="EMB"),IF(MOD(AU32,9)=0,"—",16*AU32),IF(OR(AU$3="M",AU$3="MADI"),"—","Err")))</f>
        <v>Err</v>
      </c>
      <c r="AW33" s="10" t="str">
        <f>IF(OR(AW$3="S",AW$3="STD",AW$3="",AW$3="A",AW$3="AES",AW$3="F",AW$3="Fiber")," ",IF(OR(AW$3="E",AW$3="EMB"),IF(MOD(AW32,9)=0,"—",16*AW32-15),IF(OR(AW$3="M",AW$3="MADI"),"—","Err")))</f>
        <v>—</v>
      </c>
      <c r="AX33" s="7" t="str">
        <f>IF(OR(AW$3="S",AW$3="STD",AW$3="",AW$3="A",AW$3="AES",AW$3="F",AW$3="Fiber")," ",IF(OR(AW$3="E",AW$3="EMB"),IF(MOD(AW32,9)=0,"—",16*AW32),IF(OR(AW$3="M",AW$3="MADI"),"—","Err")))</f>
        <v>—</v>
      </c>
      <c r="AY33" s="12"/>
      <c r="AZ33" s="15"/>
    </row>
    <row r="34" spans="1:52" s="1" customFormat="1" x14ac:dyDescent="0.25">
      <c r="A34" s="21"/>
      <c r="B34" s="22"/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/>
      <c r="X34" s="22"/>
      <c r="Y34" s="21"/>
      <c r="Z34" s="22"/>
      <c r="AA34" s="21"/>
      <c r="AB34" s="22"/>
      <c r="AC34" s="21"/>
      <c r="AD34" s="22"/>
      <c r="AE34" s="21"/>
      <c r="AF34" s="22"/>
      <c r="AG34" s="21"/>
      <c r="AH34" s="22"/>
      <c r="AI34" s="11">
        <f>(AI$2)*18-2</f>
        <v>142</v>
      </c>
      <c r="AJ34" s="8"/>
      <c r="AK34" s="11">
        <f>(AK$2)*18-2</f>
        <v>124</v>
      </c>
      <c r="AL34" s="8"/>
      <c r="AM34" s="11">
        <f>(AM$2)*18-2</f>
        <v>106</v>
      </c>
      <c r="AN34" s="8"/>
      <c r="AO34" s="11">
        <f>(AO$2)*18-2</f>
        <v>88</v>
      </c>
      <c r="AP34" s="8"/>
      <c r="AQ34" s="11">
        <f>(AQ$2)*18-2</f>
        <v>70</v>
      </c>
      <c r="AR34" s="8"/>
      <c r="AS34" s="11">
        <f>(AS$2)*18-2</f>
        <v>52</v>
      </c>
      <c r="AT34" s="8"/>
      <c r="AU34" s="11">
        <f>(AU$2)*18-2</f>
        <v>34</v>
      </c>
      <c r="AV34" s="8"/>
      <c r="AW34" s="11">
        <f>(AW$2)*18-2</f>
        <v>16</v>
      </c>
      <c r="AX34" s="8"/>
      <c r="AY34" s="3"/>
      <c r="AZ34" s="14"/>
    </row>
    <row r="35" spans="1:52" s="5" customFormat="1" ht="13.5" x14ac:dyDescent="0.25">
      <c r="A35" s="23"/>
      <c r="B35" s="24"/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10">
        <f>IF(OR(AI$3="S",AI$3="STD",AI$3="",AI$3="A",AI$3="AES",AI$3="F",AI$3="Fiber")," ",IF(OR(AI$3="E",AI$3="EMB"),IF(MOD(AI34,9)=0,"—",16*AI34-15),IF(OR(AI$3="M",AI$3="MADI"),"—","Err")))</f>
        <v>2257</v>
      </c>
      <c r="AJ35" s="7">
        <f>IF(OR(AI$3="S",AI$3="STD",AI$3="",AI$3="A",AI$3="AES",AI$3="F",AI$3="Fiber")," ",IF(OR(AI$3="E",AI$3="EMB"),IF(MOD(AI34,9)=0,"—",16*AI34),IF(OR(AI$3="M",AI$3="MADI"),"—","Err")))</f>
        <v>2272</v>
      </c>
      <c r="AK35" s="10" t="str">
        <f>IF(OR(AK$3="S",AK$3="STD",AK$3="",AK$3="A",AK$3="AES",AK$3="F",AK$3="Fiber")," ",IF(OR(AK$3="E",AK$3="EMB"),IF(MOD(AK34,9)=0,"—",16*AK34-15),IF(OR(AK$3="M",AK$3="MADI"),"—","Err")))</f>
        <v xml:space="preserve"> </v>
      </c>
      <c r="AL35" s="7" t="str">
        <f>IF(OR(AK$3="S",AK$3="STD",AK$3="",AK$3="A",AK$3="AES",AK$3="F",AK$3="Fiber")," ",IF(OR(AK$3="E",AK$3="EMB"),IF(MOD(AK34,9)=0,"—",16*AK34),IF(OR(AK$3="M",AK$3="MADI"),"—","Err")))</f>
        <v xml:space="preserve"> </v>
      </c>
      <c r="AM35" s="10" t="str">
        <f>IF(OR(AM$3="S",AM$3="STD",AM$3="",AM$3="A",AM$3="AES",AM$3="F",AM$3="Fiber")," ",IF(OR(AM$3="E",AM$3="EMB"),IF(MOD(AM34,9)=0,"—",16*AM34-15),IF(OR(AM$3="M",AM$3="MADI"),"—","Err")))</f>
        <v xml:space="preserve"> </v>
      </c>
      <c r="AN35" s="7" t="str">
        <f>IF(OR(AM$3="S",AM$3="STD",AM$3="",AM$3="A",AM$3="AES",AM$3="F",AM$3="Fiber")," ",IF(OR(AM$3="E",AM$3="EMB"),IF(MOD(AM34,9)=0,"—",16*AM34),IF(OR(AM$3="M",AM$3="MADI"),"—","Err")))</f>
        <v xml:space="preserve"> </v>
      </c>
      <c r="AO35" s="10" t="str">
        <f>IF(OR(AO$3="S",AO$3="STD",AO$3="",AO$3="A",AO$3="AES",AO$3="F",AO$3="Fiber")," ",IF(OR(AO$3="E",AO$3="EMB"),IF(MOD(AO34,9)=0,"—",16*AO34-15),IF(OR(AO$3="M",AO$3="MADI"),"—","Err")))</f>
        <v xml:space="preserve"> </v>
      </c>
      <c r="AP35" s="7" t="str">
        <f>IF(OR(AO$3="S",AO$3="STD",AO$3="",AO$3="A",AO$3="AES",AO$3="F",AO$3="Fiber")," ",IF(OR(AO$3="E",AO$3="EMB"),IF(MOD(AO34,9)=0,"—",16*AO34),IF(OR(AO$3="M",AO$3="MADI"),"—","Err")))</f>
        <v xml:space="preserve"> </v>
      </c>
      <c r="AQ35" s="10">
        <f>IF(OR(AQ$3="S",AQ$3="STD",AQ$3="",AQ$3="A",AQ$3="AES",AQ$3="F",AQ$3="Fiber")," ",IF(OR(AQ$3="E",AQ$3="EMB"),IF(MOD(AQ34,9)=0,"—",16*AQ34-15),IF(OR(AQ$3="M",AQ$3="MADI"),"—","Err")))</f>
        <v>1105</v>
      </c>
      <c r="AR35" s="7">
        <f>IF(OR(AQ$3="S",AQ$3="STD",AQ$3="",AQ$3="A",AQ$3="AES",AQ$3="F",AQ$3="Fiber")," ",IF(OR(AQ$3="E",AQ$3="EMB"),IF(MOD(AQ34,9)=0,"—",16*AQ34),IF(OR(AQ$3="M",AQ$3="MADI"),"—","Err")))</f>
        <v>1120</v>
      </c>
      <c r="AS35" s="10" t="str">
        <f>IF(OR(AS$3="S",AS$3="STD",AS$3="",AS$3="A",AS$3="AES",AS$3="F",AS$3="Fiber")," ",IF(OR(AS$3="E",AS$3="EMB"),IF(MOD(AS34,9)=0,"—",16*AS34-15),IF(OR(AS$3="M",AS$3="MADI"),"—","Err")))</f>
        <v>—</v>
      </c>
      <c r="AT35" s="7" t="str">
        <f>IF(OR(AS$3="S",AS$3="STD",AS$3="",AS$3="A",AS$3="AES",AS$3="F",AS$3="Fiber")," ",IF(OR(AS$3="E",AS$3="EMB"),IF(MOD(AS34,9)=0,"—",16*AS34),IF(OR(AS$3="M",AS$3="MADI"),"—","Err")))</f>
        <v>—</v>
      </c>
      <c r="AU35" s="10" t="str">
        <f>IF(OR(AU$3="S",AU$3="STD",AU$3="",AU$3="A",AU$3="AES",AU$3="F",AU$3="Fiber")," ",IF(OR(AU$3="E",AU$3="EMB"),IF(MOD(AU34,9)=0,"—",16*AU34-15),IF(OR(AU$3="M",AU$3="MADI"),"—","Err")))</f>
        <v>Err</v>
      </c>
      <c r="AV35" s="7" t="str">
        <f>IF(OR(AU$3="S",AU$3="STD",AU$3="",AU$3="A",AU$3="AES",AU$3="F",AU$3="Fiber")," ",IF(OR(AU$3="E",AU$3="EMB"),IF(MOD(AU34,9)=0,"—",16*AU34),IF(OR(AU$3="M",AU$3="MADI"),"—","Err")))</f>
        <v>Err</v>
      </c>
      <c r="AW35" s="10" t="str">
        <f>IF(OR(AW$3="S",AW$3="STD",AW$3="",AW$3="A",AW$3="AES",AW$3="F",AW$3="Fiber")," ",IF(OR(AW$3="E",AW$3="EMB"),IF(MOD(AW34,9)=0,"—",16*AW34-15),IF(OR(AW$3="M",AW$3="MADI"),"—","Err")))</f>
        <v>—</v>
      </c>
      <c r="AX35" s="7" t="str">
        <f>IF(OR(AW$3="S",AW$3="STD",AW$3="",AW$3="A",AW$3="AES",AW$3="F",AW$3="Fiber")," ",IF(OR(AW$3="E",AW$3="EMB"),IF(MOD(AW34,9)=0,"—",16*AW34),IF(OR(AW$3="M",AW$3="MADI"),"—","Err")))</f>
        <v>—</v>
      </c>
      <c r="AY35" s="12"/>
      <c r="AZ35" s="15"/>
    </row>
    <row r="36" spans="1:52" s="1" customFormat="1" x14ac:dyDescent="0.25">
      <c r="A36" s="21"/>
      <c r="B36" s="22"/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21"/>
      <c r="V36" s="22"/>
      <c r="W36" s="21"/>
      <c r="X36" s="22"/>
      <c r="Y36" s="21"/>
      <c r="Z36" s="22"/>
      <c r="AA36" s="21"/>
      <c r="AB36" s="22"/>
      <c r="AC36" s="21"/>
      <c r="AD36" s="22"/>
      <c r="AE36" s="21"/>
      <c r="AF36" s="22"/>
      <c r="AG36" s="21"/>
      <c r="AH36" s="22"/>
      <c r="AI36" s="11">
        <f>(AI$2)*18-1</f>
        <v>143</v>
      </c>
      <c r="AJ36" s="8"/>
      <c r="AK36" s="11">
        <f>(AK$2)*18-1</f>
        <v>125</v>
      </c>
      <c r="AL36" s="8"/>
      <c r="AM36" s="11">
        <f>(AM$2)*18-1</f>
        <v>107</v>
      </c>
      <c r="AN36" s="8"/>
      <c r="AO36" s="11">
        <f>(AO$2)*18-1</f>
        <v>89</v>
      </c>
      <c r="AP36" s="8"/>
      <c r="AQ36" s="11">
        <f>(AQ$2)*18-1</f>
        <v>71</v>
      </c>
      <c r="AR36" s="8"/>
      <c r="AS36" s="11">
        <f>(AS$2)*18-1</f>
        <v>53</v>
      </c>
      <c r="AT36" s="8"/>
      <c r="AU36" s="11">
        <f>(AU$2)*18-1</f>
        <v>35</v>
      </c>
      <c r="AV36" s="8"/>
      <c r="AW36" s="11">
        <f>(AW$2)*18-1</f>
        <v>17</v>
      </c>
      <c r="AX36" s="8"/>
      <c r="AY36" s="3"/>
      <c r="AZ36" s="14"/>
    </row>
    <row r="37" spans="1:52" s="5" customFormat="1" ht="13.5" x14ac:dyDescent="0.25">
      <c r="A37" s="23"/>
      <c r="B37" s="24"/>
      <c r="C37" s="23"/>
      <c r="D37" s="24"/>
      <c r="E37" s="23"/>
      <c r="F37" s="24"/>
      <c r="G37" s="23"/>
      <c r="H37" s="24"/>
      <c r="I37" s="23"/>
      <c r="J37" s="24"/>
      <c r="K37" s="23"/>
      <c r="L37" s="24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10">
        <f>IF(OR(AI$3="S",AI$3="STD",AI$3="",AI$3="A",AI$3="AES",AI$3="F",AI$3="Fiber")," ",IF(OR(AI$3="E",AI$3="EMB"),IF(MOD(AI36,9)=0,"—",16*AI36-15),IF(OR(AI$3="M",AI$3="MADI"),"—","Err")))</f>
        <v>2273</v>
      </c>
      <c r="AJ37" s="7">
        <f>IF(OR(AI$3="S",AI$3="STD",AI$3="",AI$3="A",AI$3="AES",AI$3="F",AI$3="Fiber")," ",IF(OR(AI$3="E",AI$3="EMB"),IF(MOD(AI36,9)=0,"—",16*AI36),IF(OR(AI$3="M",AI$3="MADI"),"—","Err")))</f>
        <v>2288</v>
      </c>
      <c r="AK37" s="10" t="str">
        <f>IF(OR(AK$3="S",AK$3="STD",AK$3="",AK$3="A",AK$3="AES",AK$3="F",AK$3="Fiber")," ",IF(OR(AK$3="E",AK$3="EMB"),IF(MOD(AK36,9)=0,"—",16*AK36-15),IF(OR(AK$3="M",AK$3="MADI"),"—","Err")))</f>
        <v xml:space="preserve"> </v>
      </c>
      <c r="AL37" s="7" t="str">
        <f>IF(OR(AK$3="S",AK$3="STD",AK$3="",AK$3="A",AK$3="AES",AK$3="F",AK$3="Fiber")," ",IF(OR(AK$3="E",AK$3="EMB"),IF(MOD(AK36,9)=0,"—",16*AK36),IF(OR(AK$3="M",AK$3="MADI"),"—","Err")))</f>
        <v xml:space="preserve"> </v>
      </c>
      <c r="AM37" s="10" t="str">
        <f>IF(OR(AM$3="S",AM$3="STD",AM$3="",AM$3="A",AM$3="AES",AM$3="F",AM$3="Fiber")," ",IF(OR(AM$3="E",AM$3="EMB"),IF(MOD(AM36,9)=0,"—",16*AM36-15),IF(OR(AM$3="M",AM$3="MADI"),"—","Err")))</f>
        <v xml:space="preserve"> </v>
      </c>
      <c r="AN37" s="7" t="str">
        <f>IF(OR(AM$3="S",AM$3="STD",AM$3="",AM$3="A",AM$3="AES",AM$3="F",AM$3="Fiber")," ",IF(OR(AM$3="E",AM$3="EMB"),IF(MOD(AM36,9)=0,"—",16*AM36),IF(OR(AM$3="M",AM$3="MADI"),"—","Err")))</f>
        <v xml:space="preserve"> </v>
      </c>
      <c r="AO37" s="10" t="str">
        <f>IF(OR(AO$3="S",AO$3="STD",AO$3="",AO$3="A",AO$3="AES",AO$3="F",AO$3="Fiber")," ",IF(OR(AO$3="E",AO$3="EMB"),IF(MOD(AO36,9)=0,"—",16*AO36-15),IF(OR(AO$3="M",AO$3="MADI"),"—","Err")))</f>
        <v xml:space="preserve"> </v>
      </c>
      <c r="AP37" s="7" t="str">
        <f>IF(OR(AO$3="S",AO$3="STD",AO$3="",AO$3="A",AO$3="AES",AO$3="F",AO$3="Fiber")," ",IF(OR(AO$3="E",AO$3="EMB"),IF(MOD(AO36,9)=0,"—",16*AO36),IF(OR(AO$3="M",AO$3="MADI"),"—","Err")))</f>
        <v xml:space="preserve"> </v>
      </c>
      <c r="AQ37" s="10">
        <f>IF(OR(AQ$3="S",AQ$3="STD",AQ$3="",AQ$3="A",AQ$3="AES",AQ$3="F",AQ$3="Fiber")," ",IF(OR(AQ$3="E",AQ$3="EMB"),IF(MOD(AQ36,9)=0,"—",16*AQ36-15),IF(OR(AQ$3="M",AQ$3="MADI"),"—","Err")))</f>
        <v>1121</v>
      </c>
      <c r="AR37" s="7">
        <f>IF(OR(AQ$3="S",AQ$3="STD",AQ$3="",AQ$3="A",AQ$3="AES",AQ$3="F",AQ$3="Fiber")," ",IF(OR(AQ$3="E",AQ$3="EMB"),IF(MOD(AQ36,9)=0,"—",16*AQ36),IF(OR(AQ$3="M",AQ$3="MADI"),"—","Err")))</f>
        <v>1136</v>
      </c>
      <c r="AS37" s="10" t="str">
        <f>IF(OR(AS$3="S",AS$3="STD",AS$3="",AS$3="A",AS$3="AES",AS$3="F",AS$3="Fiber")," ",IF(OR(AS$3="E",AS$3="EMB"),IF(MOD(AS36,9)=0,"—",16*AS36-15),IF(OR(AS$3="M",AS$3="MADI"),"—","Err")))</f>
        <v>—</v>
      </c>
      <c r="AT37" s="7" t="str">
        <f>IF(OR(AS$3="S",AS$3="STD",AS$3="",AS$3="A",AS$3="AES",AS$3="F",AS$3="Fiber")," ",IF(OR(AS$3="E",AS$3="EMB"),IF(MOD(AS36,9)=0,"—",16*AS36),IF(OR(AS$3="M",AS$3="MADI"),"—","Err")))</f>
        <v>—</v>
      </c>
      <c r="AU37" s="10" t="str">
        <f>IF(OR(AU$3="S",AU$3="STD",AU$3="",AU$3="A",AU$3="AES",AU$3="F",AU$3="Fiber")," ",IF(OR(AU$3="E",AU$3="EMB"),IF(MOD(AU36,9)=0,"—",16*AU36-15),IF(OR(AU$3="M",AU$3="MADI"),"—","Err")))</f>
        <v>Err</v>
      </c>
      <c r="AV37" s="7" t="str">
        <f>IF(OR(AU$3="S",AU$3="STD",AU$3="",AU$3="A",AU$3="AES",AU$3="F",AU$3="Fiber")," ",IF(OR(AU$3="E",AU$3="EMB"),IF(MOD(AU36,9)=0,"—",16*AU36),IF(OR(AU$3="M",AU$3="MADI"),"—","Err")))</f>
        <v>Err</v>
      </c>
      <c r="AW37" s="10" t="str">
        <f>IF(OR(AW$3="S",AW$3="STD",AW$3="",AW$3="A",AW$3="AES",AW$3="F",AW$3="Fiber")," ",IF(OR(AW$3="E",AW$3="EMB"),IF(MOD(AW36,9)=0,"—",16*AW36-15),IF(OR(AW$3="M",AW$3="MADI"),"—","Err")))</f>
        <v>—</v>
      </c>
      <c r="AX37" s="7" t="str">
        <f>IF(OR(AW$3="S",AW$3="STD",AW$3="",AW$3="A",AW$3="AES",AW$3="F",AW$3="Fiber")," ",IF(OR(AW$3="E",AW$3="EMB"),IF(MOD(AW36,9)=0,"—",16*AW36),IF(OR(AW$3="M",AW$3="MADI"),"—","Err")))</f>
        <v>—</v>
      </c>
      <c r="AY37" s="12"/>
      <c r="AZ37" s="15"/>
    </row>
    <row r="38" spans="1:52" s="1" customFormat="1" x14ac:dyDescent="0.25">
      <c r="A38" s="21"/>
      <c r="B38" s="22"/>
      <c r="C38" s="21"/>
      <c r="D38" s="22"/>
      <c r="E38" s="21"/>
      <c r="F38" s="22"/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/>
      <c r="AF38" s="22"/>
      <c r="AG38" s="21"/>
      <c r="AH38" s="22"/>
      <c r="AI38" s="9">
        <f>(AI$2)*18</f>
        <v>144</v>
      </c>
      <c r="AJ38" s="6"/>
      <c r="AK38" s="9">
        <f>(AK$2)*18</f>
        <v>126</v>
      </c>
      <c r="AL38" s="6"/>
      <c r="AM38" s="9">
        <f>(AM$2)*18</f>
        <v>108</v>
      </c>
      <c r="AN38" s="6"/>
      <c r="AO38" s="9">
        <f>(AO$2)*18</f>
        <v>90</v>
      </c>
      <c r="AP38" s="6"/>
      <c r="AQ38" s="9">
        <f>(AQ$2)*18</f>
        <v>72</v>
      </c>
      <c r="AR38" s="6"/>
      <c r="AS38" s="9">
        <f>(AS$2)*18</f>
        <v>54</v>
      </c>
      <c r="AT38" s="6"/>
      <c r="AU38" s="9">
        <f>(AU$2)*18</f>
        <v>36</v>
      </c>
      <c r="AV38" s="6"/>
      <c r="AW38" s="9">
        <f>(AW$2)*18</f>
        <v>18</v>
      </c>
      <c r="AX38" s="6"/>
      <c r="AY38" s="3"/>
      <c r="AZ38" s="14"/>
    </row>
    <row r="39" spans="1:52" s="5" customFormat="1" x14ac:dyDescent="0.25">
      <c r="A39" s="2">
        <f ca="1">MONTH(TODAY())</f>
        <v>8</v>
      </c>
      <c r="B39" s="27">
        <f ca="1">DAY(TODAY())</f>
        <v>12</v>
      </c>
      <c r="C39" s="36">
        <f ca="1">YEAR(TODAY())</f>
        <v>2013</v>
      </c>
      <c r="D39" s="36"/>
      <c r="E39"/>
      <c r="F39"/>
      <c r="G39" t="s">
        <v>15</v>
      </c>
      <c r="H39"/>
      <c r="I39"/>
      <c r="J39"/>
      <c r="K39"/>
      <c r="L39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/>
      <c r="AF39" s="24"/>
      <c r="AG39" s="23"/>
      <c r="AH39" s="24"/>
      <c r="AI39" s="10" t="str">
        <f>IF(OR(AI$3="S",AI$3="STD",AI$3="",AI$3="A",AI$3="AES",AI$3="F",AI$3="Fiber")," ",IF(OR(AI$3="E",AI$3="EMB"),IF(MOD(AI38,9)=0,"—",16*AI38-15),IF(OR(AI$3="M",AI$3="MADI"),(AI$2-1)*288+145,"Err")))</f>
        <v>—</v>
      </c>
      <c r="AJ39" s="7" t="str">
        <f>IF(OR(AI$3="S",AI$3="STD",AI$3="",AI$3="A",AI$3="AES",AI$3="F",AI$3="Fiber")," ",IF(OR(AI$3="E",AI$3="EMB"),IF(MOD(AI38,9)=0,"—",16*AI38),IF(OR(AI$3="M",AI$3="MADI"),(AI$2-1)*288+208,"Err")))</f>
        <v>—</v>
      </c>
      <c r="AK39" s="10" t="str">
        <f>IF(OR(AK$3="S",AK$3="STD",AK$3="",AK$3="A",AK$3="AES",AK$3="F",AK$3="Fiber")," ",IF(OR(AK$3="E",AK$3="EMB"),IF(MOD(AK38,9)=0,"—",16*AK38-15),IF(OR(AK$3="M",AK$3="MADI"),(AK$2-1)*288+145,"Err")))</f>
        <v xml:space="preserve"> </v>
      </c>
      <c r="AL39" s="7" t="str">
        <f>IF(OR(AK$3="S",AK$3="STD",AK$3="",AK$3="A",AK$3="AES",AK$3="F",AK$3="Fiber")," ",IF(OR(AK$3="E",AK$3="EMB"),IF(MOD(AK38,9)=0,"—",16*AK38),IF(OR(AK$3="M",AK$3="MADI"),(AK$2-1)*288+208,"Err")))</f>
        <v xml:space="preserve"> </v>
      </c>
      <c r="AM39" s="10" t="str">
        <f>IF(OR(AM$3="S",AM$3="STD",AM$3="",AM$3="A",AM$3="AES",AM$3="F",AM$3="Fiber")," ",IF(OR(AM$3="E",AM$3="EMB"),IF(MOD(AM38,9)=0,"—",16*AM38-15),IF(OR(AM$3="M",AM$3="MADI"),(AM$2-1)*288+145,"Err")))</f>
        <v xml:space="preserve"> </v>
      </c>
      <c r="AN39" s="7" t="str">
        <f>IF(OR(AM$3="S",AM$3="STD",AM$3="",AM$3="A",AM$3="AES",AM$3="F",AM$3="Fiber")," ",IF(OR(AM$3="E",AM$3="EMB"),IF(MOD(AM38,9)=0,"—",16*AM38),IF(OR(AM$3="M",AM$3="MADI"),(AM$2-1)*288+208,"Err")))</f>
        <v xml:space="preserve"> </v>
      </c>
      <c r="AO39" s="10" t="str">
        <f>IF(OR(AO$3="S",AO$3="STD",AO$3="",AO$3="A",AO$3="AES",AO$3="F",AO$3="Fiber")," ",IF(OR(AO$3="E",AO$3="EMB"),IF(MOD(AO38,9)=0,"—",16*AO38-15),IF(OR(AO$3="M",AO$3="MADI"),(AO$2-1)*288+145,"Err")))</f>
        <v xml:space="preserve"> </v>
      </c>
      <c r="AP39" s="7" t="str">
        <f>IF(OR(AO$3="S",AO$3="STD",AO$3="",AO$3="A",AO$3="AES",AO$3="F",AO$3="Fiber")," ",IF(OR(AO$3="E",AO$3="EMB"),IF(MOD(AO38,9)=0,"—",16*AO38),IF(OR(AO$3="M",AO$3="MADI"),(AO$2-1)*288+208,"Err")))</f>
        <v xml:space="preserve"> </v>
      </c>
      <c r="AQ39" s="10" t="str">
        <f>IF(OR(AQ$3="S",AQ$3="STD",AQ$3="",AQ$3="A",AQ$3="AES",AQ$3="F",AQ$3="Fiber")," ",IF(OR(AQ$3="E",AQ$3="EMB"),IF(MOD(AQ38,9)=0,"—",16*AQ38-15),IF(OR(AQ$3="M",AQ$3="MADI"),(AQ$2-1)*288+145,"Err")))</f>
        <v>—</v>
      </c>
      <c r="AR39" s="7" t="str">
        <f>IF(OR(AQ$3="S",AQ$3="STD",AQ$3="",AQ$3="A",AQ$3="AES",AQ$3="F",AQ$3="Fiber")," ",IF(OR(AQ$3="E",AQ$3="EMB"),IF(MOD(AQ38,9)=0,"—",16*AQ38),IF(OR(AQ$3="M",AQ$3="MADI"),(AQ$2-1)*288+208,"Err")))</f>
        <v>—</v>
      </c>
      <c r="AS39" s="10">
        <f>IF(OR(AS$3="S",AS$3="STD",AS$3="",AS$3="A",AS$3="AES",AS$3="F",AS$3="Fiber")," ",IF(OR(AS$3="E",AS$3="EMB"),IF(MOD(AS38,9)=0,"—",16*AS38-15),IF(OR(AS$3="M",AS$3="MADI"),(AS$2-1)*288+145,"Err")))</f>
        <v>721</v>
      </c>
      <c r="AT39" s="7">
        <f>IF(OR(AS$3="S",AS$3="STD",AS$3="",AS$3="A",AS$3="AES",AS$3="F",AS$3="Fiber")," ",IF(OR(AS$3="E",AS$3="EMB"),IF(MOD(AS38,9)=0,"—",16*AS38),IF(OR(AS$3="M",AS$3="MADI"),(AS$2-1)*288+208,"Err")))</f>
        <v>784</v>
      </c>
      <c r="AU39" s="10" t="str">
        <f>IF(OR(AU$3="S",AU$3="STD",AU$3="",AU$3="A",AU$3="AES",AU$3="F",AU$3="Fiber")," ",IF(OR(AU$3="E",AU$3="EMB"),IF(MOD(AU38,9)=0,"—",16*AU38-15),IF(OR(AU$3="M",AU$3="MADI"),(AU$2-1)*288+145,"Err")))</f>
        <v>Err</v>
      </c>
      <c r="AV39" s="7" t="str">
        <f>IF(OR(AU$3="S",AU$3="STD",AU$3="",AU$3="A",AU$3="AES",AU$3="F",AU$3="Fiber")," ",IF(OR(AU$3="E",AU$3="EMB"),IF(MOD(AU38,9)=0,"—",16*AU38),IF(OR(AU$3="M",AU$3="MADI"),(AU$2-1)*288+208,"Err")))</f>
        <v>Err</v>
      </c>
      <c r="AW39" s="10">
        <f>IF(OR(AW$3="S",AW$3="STD",AW$3="",AW$3="A",AW$3="AES",AW$3="F",AW$3="Fiber")," ",IF(OR(AW$3="E",AW$3="EMB"),IF(MOD(AW38,9)=0,"—",16*AW38-15),IF(OR(AW$3="M",AW$3="MADI"),(AW$2-1)*288+145,"Err")))</f>
        <v>145</v>
      </c>
      <c r="AX39" s="7">
        <f>IF(OR(AW$3="S",AW$3="STD",AW$3="",AW$3="A",AW$3="AES",AW$3="F",AW$3="Fiber")," ",IF(OR(AW$3="E",AW$3="EMB"),IF(MOD(AW38,9)=0,"—",16*AW38),IF(OR(AW$3="M",AW$3="MADI"),(AW$2-1)*288+208,"Err")))</f>
        <v>208</v>
      </c>
      <c r="AY39" s="12"/>
      <c r="AZ39" s="15"/>
    </row>
    <row r="40" spans="1:52" x14ac:dyDescent="0.25">
      <c r="AE40" s="12"/>
    </row>
    <row r="41" spans="1:52" x14ac:dyDescent="0.25">
      <c r="AE41" s="12"/>
    </row>
  </sheetData>
  <mergeCells count="84">
    <mergeCell ref="C39:D39"/>
    <mergeCell ref="AI1:AX1"/>
    <mergeCell ref="AQ2:AR2"/>
    <mergeCell ref="AQ3:AR3"/>
    <mergeCell ref="AS2:AT2"/>
    <mergeCell ref="AS3:AT3"/>
    <mergeCell ref="AU2:AV2"/>
    <mergeCell ref="AU3:AV3"/>
    <mergeCell ref="AI3:AJ3"/>
    <mergeCell ref="AI2:AJ2"/>
    <mergeCell ref="AK2:AL2"/>
    <mergeCell ref="AK3:AL3"/>
    <mergeCell ref="AM2:AN2"/>
    <mergeCell ref="AO2:AP2"/>
    <mergeCell ref="AO3:AP3"/>
    <mergeCell ref="AE2:AF2"/>
    <mergeCell ref="AE3:AF3"/>
    <mergeCell ref="AC2:AD2"/>
    <mergeCell ref="AC3:AD3"/>
    <mergeCell ref="AW2:AX2"/>
    <mergeCell ref="AW3:AX3"/>
    <mergeCell ref="AM3:AN3"/>
    <mergeCell ref="AA2:AB2"/>
    <mergeCell ref="AA3:AB3"/>
    <mergeCell ref="Y2:Z2"/>
    <mergeCell ref="Y3:Z3"/>
    <mergeCell ref="W2:X2"/>
    <mergeCell ref="W3:X3"/>
    <mergeCell ref="U2:V2"/>
    <mergeCell ref="U3:V3"/>
    <mergeCell ref="S2:T2"/>
    <mergeCell ref="S3:T3"/>
    <mergeCell ref="Q2:R2"/>
    <mergeCell ref="Q3:R3"/>
    <mergeCell ref="O2:P2"/>
    <mergeCell ref="O3:P3"/>
    <mergeCell ref="M2:N2"/>
    <mergeCell ref="M3:N3"/>
    <mergeCell ref="K2:L2"/>
    <mergeCell ref="K3:L3"/>
    <mergeCell ref="A13:B13"/>
    <mergeCell ref="C13:D13"/>
    <mergeCell ref="I2:J2"/>
    <mergeCell ref="I3:J3"/>
    <mergeCell ref="G2:H2"/>
    <mergeCell ref="G3:H3"/>
    <mergeCell ref="E2:F2"/>
    <mergeCell ref="E3:F3"/>
    <mergeCell ref="A12:B12"/>
    <mergeCell ref="C12:D12"/>
    <mergeCell ref="E12:F12"/>
    <mergeCell ref="G12:H12"/>
    <mergeCell ref="C2:D2"/>
    <mergeCell ref="C3:D3"/>
    <mergeCell ref="A2:B2"/>
    <mergeCell ref="A3:B3"/>
    <mergeCell ref="AE12:AF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C13:AD13"/>
    <mergeCell ref="AE13:AF13"/>
    <mergeCell ref="A1:R1"/>
    <mergeCell ref="A10:J11"/>
    <mergeCell ref="Q13:R13"/>
    <mergeCell ref="S13:T13"/>
    <mergeCell ref="U13:V13"/>
    <mergeCell ref="W13:X13"/>
    <mergeCell ref="Y13:Z13"/>
    <mergeCell ref="AA13:AB13"/>
    <mergeCell ref="E13:F13"/>
    <mergeCell ref="G13:H13"/>
    <mergeCell ref="I13:J13"/>
    <mergeCell ref="K13:L13"/>
    <mergeCell ref="M13:N13"/>
    <mergeCell ref="O13:P13"/>
  </mergeCells>
  <conditionalFormatting sqref="AW4:AW39">
    <cfRule type="expression" dxfId="367" priority="2206">
      <formula>OR(AW$3="F",AW$3="Fiber")</formula>
    </cfRule>
    <cfRule type="expression" dxfId="366" priority="2297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365" priority="2298">
      <formula>OR(AW$3="",AW$3=" ")</formula>
    </cfRule>
    <cfRule type="expression" dxfId="364" priority="2299">
      <formula>OR(AW$3="A",AW$3="AES")</formula>
    </cfRule>
    <cfRule type="expression" dxfId="363" priority="2300">
      <formula>OR(AW$3="M",AW$3="MADI")</formula>
    </cfRule>
    <cfRule type="expression" dxfId="362" priority="2301">
      <formula>OR(AW$3="E",AW$3="EMB")</formula>
    </cfRule>
    <cfRule type="expression" dxfId="361" priority="2302">
      <formula>OR(AW$3="S",AW$3="STD")</formula>
    </cfRule>
  </conditionalFormatting>
  <conditionalFormatting sqref="AX4:AX39">
    <cfRule type="expression" dxfId="360" priority="2205">
      <formula>OR(AW$3="F",AW$3="Fiber")</formula>
    </cfRule>
    <cfRule type="expression" dxfId="359" priority="2291">
      <formula>AND(AW$3&lt;&gt;"F",AW$3&lt;&gt;"Fiber",AW$3&lt;&gt;"S",AW$3&lt;&gt;"STD",AW$3&lt;&gt;"E",AW$3&lt;&gt;"EMB",AW$3&lt;&gt;"M",AW$3&lt;&gt;"MADI",AW$3&lt;&gt;"",AW$3&lt;&gt;" ",AW$3&lt;&gt;"A",AW$3&lt;&gt;"AES")</formula>
    </cfRule>
    <cfRule type="expression" dxfId="358" priority="2292">
      <formula>OR(AW$3="",AW$3=" ")</formula>
    </cfRule>
    <cfRule type="expression" dxfId="357" priority="2293">
      <formula>OR(AW$3="A",AW$3="AES")</formula>
    </cfRule>
    <cfRule type="expression" dxfId="356" priority="2294">
      <formula>OR(AW$3="M",AW$3="MADI")</formula>
    </cfRule>
    <cfRule type="expression" dxfId="355" priority="2295">
      <formula>OR(AW$3="E",AW$3="EMB")</formula>
    </cfRule>
    <cfRule type="expression" dxfId="354" priority="2296">
      <formula>OR(AW$3="S",AW$3="STD")</formula>
    </cfRule>
  </conditionalFormatting>
  <conditionalFormatting sqref="AU4:AU39">
    <cfRule type="expression" dxfId="353" priority="636">
      <formula>OR(AU$3="F",AU$3="Fiber")</formula>
    </cfRule>
    <cfRule type="expression" dxfId="352" priority="643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351" priority="644">
      <formula>OR(AU$3="",AU$3=" ")</formula>
    </cfRule>
    <cfRule type="expression" dxfId="350" priority="645">
      <formula>OR(AU$3="A",AU$3="AES")</formula>
    </cfRule>
    <cfRule type="expression" dxfId="349" priority="646">
      <formula>OR(AU$3="M",AU$3="MADI")</formula>
    </cfRule>
    <cfRule type="expression" dxfId="348" priority="647">
      <formula>OR(AU$3="E",AU$3="EMB")</formula>
    </cfRule>
    <cfRule type="expression" dxfId="347" priority="648">
      <formula>OR(AU$3="S",AU$3="STD")</formula>
    </cfRule>
  </conditionalFormatting>
  <conditionalFormatting sqref="AV4:AV39">
    <cfRule type="expression" dxfId="346" priority="635">
      <formula>OR(AU$3="F",AU$3="Fiber")</formula>
    </cfRule>
    <cfRule type="expression" dxfId="345" priority="637">
      <formula>AND(AU$3&lt;&gt;"F",AU$3&lt;&gt;"Fiber",AU$3&lt;&gt;"S",AU$3&lt;&gt;"STD",AU$3&lt;&gt;"E",AU$3&lt;&gt;"EMB",AU$3&lt;&gt;"M",AU$3&lt;&gt;"MADI",AU$3&lt;&gt;"",AU$3&lt;&gt;" ",AU$3&lt;&gt;"A",AU$3&lt;&gt;"AES")</formula>
    </cfRule>
    <cfRule type="expression" dxfId="344" priority="638">
      <formula>OR(AU$3="",AU$3=" ")</formula>
    </cfRule>
    <cfRule type="expression" dxfId="343" priority="639">
      <formula>OR(AU$3="A",AU$3="AES")</formula>
    </cfRule>
    <cfRule type="expression" dxfId="342" priority="640">
      <formula>OR(AU$3="M",AU$3="MADI")</formula>
    </cfRule>
    <cfRule type="expression" dxfId="341" priority="641">
      <formula>OR(AU$3="E",AU$3="EMB")</formula>
    </cfRule>
    <cfRule type="expression" dxfId="340" priority="642">
      <formula>OR(AU$3="S",AU$3="STD")</formula>
    </cfRule>
  </conditionalFormatting>
  <conditionalFormatting sqref="AS4:AS39">
    <cfRule type="expression" dxfId="339" priority="622">
      <formula>OR(AS$3="F",AS$3="Fiber")</formula>
    </cfRule>
    <cfRule type="expression" dxfId="338" priority="629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337" priority="630">
      <formula>OR(AS$3="",AS$3=" ")</formula>
    </cfRule>
    <cfRule type="expression" dxfId="336" priority="631">
      <formula>OR(AS$3="A",AS$3="AES")</formula>
    </cfRule>
    <cfRule type="expression" dxfId="335" priority="632">
      <formula>OR(AS$3="M",AS$3="MADI")</formula>
    </cfRule>
    <cfRule type="expression" dxfId="334" priority="633">
      <formula>OR(AS$3="E",AS$3="EMB")</formula>
    </cfRule>
    <cfRule type="expression" dxfId="333" priority="634">
      <formula>OR(AS$3="S",AS$3="STD")</formula>
    </cfRule>
  </conditionalFormatting>
  <conditionalFormatting sqref="AT4:AT39">
    <cfRule type="expression" dxfId="332" priority="621">
      <formula>OR(AS$3="F",AS$3="Fiber")</formula>
    </cfRule>
    <cfRule type="expression" dxfId="331" priority="623">
      <formula>AND(AS$3&lt;&gt;"F",AS$3&lt;&gt;"Fiber",AS$3&lt;&gt;"S",AS$3&lt;&gt;"STD",AS$3&lt;&gt;"E",AS$3&lt;&gt;"EMB",AS$3&lt;&gt;"M",AS$3&lt;&gt;"MADI",AS$3&lt;&gt;"",AS$3&lt;&gt;" ",AS$3&lt;&gt;"A",AS$3&lt;&gt;"AES")</formula>
    </cfRule>
    <cfRule type="expression" dxfId="330" priority="624">
      <formula>OR(AS$3="",AS$3=" ")</formula>
    </cfRule>
    <cfRule type="expression" dxfId="329" priority="625">
      <formula>OR(AS$3="A",AS$3="AES")</formula>
    </cfRule>
    <cfRule type="expression" dxfId="328" priority="626">
      <formula>OR(AS$3="M",AS$3="MADI")</formula>
    </cfRule>
    <cfRule type="expression" dxfId="327" priority="627">
      <formula>OR(AS$3="E",AS$3="EMB")</formula>
    </cfRule>
    <cfRule type="expression" dxfId="326" priority="628">
      <formula>OR(AS$3="S",AS$3="STD")</formula>
    </cfRule>
  </conditionalFormatting>
  <conditionalFormatting sqref="AQ4:AQ39">
    <cfRule type="expression" dxfId="325" priority="608">
      <formula>OR(AQ$3="F",AQ$3="Fiber")</formula>
    </cfRule>
    <cfRule type="expression" dxfId="324" priority="615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323" priority="616">
      <formula>OR(AQ$3="",AQ$3=" ")</formula>
    </cfRule>
    <cfRule type="expression" dxfId="322" priority="617">
      <formula>OR(AQ$3="A",AQ$3="AES")</formula>
    </cfRule>
    <cfRule type="expression" dxfId="321" priority="618">
      <formula>OR(AQ$3="M",AQ$3="MADI")</formula>
    </cfRule>
    <cfRule type="expression" dxfId="320" priority="619">
      <formula>OR(AQ$3="E",AQ$3="EMB")</formula>
    </cfRule>
    <cfRule type="expression" dxfId="319" priority="620">
      <formula>OR(AQ$3="S",AQ$3="STD")</formula>
    </cfRule>
  </conditionalFormatting>
  <conditionalFormatting sqref="AR4:AR39">
    <cfRule type="expression" dxfId="318" priority="607">
      <formula>OR(AQ$3="F",AQ$3="Fiber")</formula>
    </cfRule>
    <cfRule type="expression" dxfId="317" priority="609">
      <formula>AND(AQ$3&lt;&gt;"F",AQ$3&lt;&gt;"Fiber",AQ$3&lt;&gt;"S",AQ$3&lt;&gt;"STD",AQ$3&lt;&gt;"E",AQ$3&lt;&gt;"EMB",AQ$3&lt;&gt;"M",AQ$3&lt;&gt;"MADI",AQ$3&lt;&gt;"",AQ$3&lt;&gt;" ",AQ$3&lt;&gt;"A",AQ$3&lt;&gt;"AES")</formula>
    </cfRule>
    <cfRule type="expression" dxfId="316" priority="610">
      <formula>OR(AQ$3="",AQ$3=" ")</formula>
    </cfRule>
    <cfRule type="expression" dxfId="315" priority="611">
      <formula>OR(AQ$3="A",AQ$3="AES")</formula>
    </cfRule>
    <cfRule type="expression" dxfId="314" priority="612">
      <formula>OR(AQ$3="M",AQ$3="MADI")</formula>
    </cfRule>
    <cfRule type="expression" dxfId="313" priority="613">
      <formula>OR(AQ$3="E",AQ$3="EMB")</formula>
    </cfRule>
    <cfRule type="expression" dxfId="312" priority="614">
      <formula>OR(AQ$3="S",AQ$3="STD")</formula>
    </cfRule>
  </conditionalFormatting>
  <conditionalFormatting sqref="AO4:AO39">
    <cfRule type="expression" dxfId="311" priority="594">
      <formula>OR(AO$3="F",AO$3="Fiber")</formula>
    </cfRule>
    <cfRule type="expression" dxfId="310" priority="601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309" priority="602">
      <formula>OR(AO$3="",AO$3=" ")</formula>
    </cfRule>
    <cfRule type="expression" dxfId="308" priority="603">
      <formula>OR(AO$3="A",AO$3="AES")</formula>
    </cfRule>
    <cfRule type="expression" dxfId="307" priority="604">
      <formula>OR(AO$3="M",AO$3="MADI")</formula>
    </cfRule>
    <cfRule type="expression" dxfId="306" priority="605">
      <formula>OR(AO$3="E",AO$3="EMB")</formula>
    </cfRule>
    <cfRule type="expression" dxfId="305" priority="606">
      <formula>OR(AO$3="S",AO$3="STD")</formula>
    </cfRule>
  </conditionalFormatting>
  <conditionalFormatting sqref="AP4:AP39">
    <cfRule type="expression" dxfId="304" priority="593">
      <formula>OR(AO$3="F",AO$3="Fiber")</formula>
    </cfRule>
    <cfRule type="expression" dxfId="303" priority="595">
      <formula>AND(AO$3&lt;&gt;"F",AO$3&lt;&gt;"Fiber",AO$3&lt;&gt;"S",AO$3&lt;&gt;"STD",AO$3&lt;&gt;"E",AO$3&lt;&gt;"EMB",AO$3&lt;&gt;"M",AO$3&lt;&gt;"MADI",AO$3&lt;&gt;"",AO$3&lt;&gt;" ",AO$3&lt;&gt;"A",AO$3&lt;&gt;"AES")</formula>
    </cfRule>
    <cfRule type="expression" dxfId="302" priority="596">
      <formula>OR(AO$3="",AO$3=" ")</formula>
    </cfRule>
    <cfRule type="expression" dxfId="301" priority="597">
      <formula>OR(AO$3="A",AO$3="AES")</formula>
    </cfRule>
    <cfRule type="expression" dxfId="300" priority="598">
      <formula>OR(AO$3="M",AO$3="MADI")</formula>
    </cfRule>
    <cfRule type="expression" dxfId="299" priority="599">
      <formula>OR(AO$3="E",AO$3="EMB")</formula>
    </cfRule>
    <cfRule type="expression" dxfId="298" priority="600">
      <formula>OR(AO$3="S",AO$3="STD")</formula>
    </cfRule>
  </conditionalFormatting>
  <conditionalFormatting sqref="AM4:AM39">
    <cfRule type="expression" dxfId="297" priority="580">
      <formula>OR(AM$3="F",AM$3="Fiber")</formula>
    </cfRule>
    <cfRule type="expression" dxfId="296" priority="587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95" priority="588">
      <formula>OR(AM$3="",AM$3=" ")</formula>
    </cfRule>
    <cfRule type="expression" dxfId="294" priority="589">
      <formula>OR(AM$3="A",AM$3="AES")</formula>
    </cfRule>
    <cfRule type="expression" dxfId="293" priority="590">
      <formula>OR(AM$3="M",AM$3="MADI")</formula>
    </cfRule>
    <cfRule type="expression" dxfId="292" priority="591">
      <formula>OR(AM$3="E",AM$3="EMB")</formula>
    </cfRule>
    <cfRule type="expression" dxfId="291" priority="592">
      <formula>OR(AM$3="S",AM$3="STD")</formula>
    </cfRule>
  </conditionalFormatting>
  <conditionalFormatting sqref="AN4:AN39">
    <cfRule type="expression" dxfId="290" priority="579">
      <formula>OR(AM$3="F",AM$3="Fiber")</formula>
    </cfRule>
    <cfRule type="expression" dxfId="289" priority="581">
      <formula>AND(AM$3&lt;&gt;"F",AM$3&lt;&gt;"Fiber",AM$3&lt;&gt;"S",AM$3&lt;&gt;"STD",AM$3&lt;&gt;"E",AM$3&lt;&gt;"EMB",AM$3&lt;&gt;"M",AM$3&lt;&gt;"MADI",AM$3&lt;&gt;"",AM$3&lt;&gt;" ",AM$3&lt;&gt;"A",AM$3&lt;&gt;"AES")</formula>
    </cfRule>
    <cfRule type="expression" dxfId="288" priority="582">
      <formula>OR(AM$3="",AM$3=" ")</formula>
    </cfRule>
    <cfRule type="expression" dxfId="287" priority="583">
      <formula>OR(AM$3="A",AM$3="AES")</formula>
    </cfRule>
    <cfRule type="expression" dxfId="286" priority="584">
      <formula>OR(AM$3="M",AM$3="MADI")</formula>
    </cfRule>
    <cfRule type="expression" dxfId="285" priority="585">
      <formula>OR(AM$3="E",AM$3="EMB")</formula>
    </cfRule>
    <cfRule type="expression" dxfId="284" priority="586">
      <formula>OR(AM$3="S",AM$3="STD")</formula>
    </cfRule>
  </conditionalFormatting>
  <conditionalFormatting sqref="AK4:AK39">
    <cfRule type="expression" dxfId="283" priority="566">
      <formula>OR(AK$3="F",AK$3="Fiber")</formula>
    </cfRule>
    <cfRule type="expression" dxfId="282" priority="573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81" priority="574">
      <formula>OR(AK$3="",AK$3=" ")</formula>
    </cfRule>
    <cfRule type="expression" dxfId="280" priority="575">
      <formula>OR(AK$3="A",AK$3="AES")</formula>
    </cfRule>
    <cfRule type="expression" dxfId="279" priority="576">
      <formula>OR(AK$3="M",AK$3="MADI")</formula>
    </cfRule>
    <cfRule type="expression" dxfId="278" priority="577">
      <formula>OR(AK$3="E",AK$3="EMB")</formula>
    </cfRule>
    <cfRule type="expression" dxfId="277" priority="578">
      <formula>OR(AK$3="S",AK$3="STD")</formula>
    </cfRule>
  </conditionalFormatting>
  <conditionalFormatting sqref="AL4:AL39">
    <cfRule type="expression" dxfId="276" priority="565">
      <formula>OR(AK$3="F",AK$3="Fiber")</formula>
    </cfRule>
    <cfRule type="expression" dxfId="275" priority="567">
      <formula>AND(AK$3&lt;&gt;"F",AK$3&lt;&gt;"Fiber",AK$3&lt;&gt;"S",AK$3&lt;&gt;"STD",AK$3&lt;&gt;"E",AK$3&lt;&gt;"EMB",AK$3&lt;&gt;"M",AK$3&lt;&gt;"MADI",AK$3&lt;&gt;"",AK$3&lt;&gt;" ",AK$3&lt;&gt;"A",AK$3&lt;&gt;"AES")</formula>
    </cfRule>
    <cfRule type="expression" dxfId="274" priority="568">
      <formula>OR(AK$3="",AK$3=" ")</formula>
    </cfRule>
    <cfRule type="expression" dxfId="273" priority="569">
      <formula>OR(AK$3="A",AK$3="AES")</formula>
    </cfRule>
    <cfRule type="expression" dxfId="272" priority="570">
      <formula>OR(AK$3="M",AK$3="MADI")</formula>
    </cfRule>
    <cfRule type="expression" dxfId="271" priority="571">
      <formula>OR(AK$3="E",AK$3="EMB")</formula>
    </cfRule>
    <cfRule type="expression" dxfId="270" priority="572">
      <formula>OR(AK$3="S",AK$3="STD")</formula>
    </cfRule>
  </conditionalFormatting>
  <conditionalFormatting sqref="AI4:AI39">
    <cfRule type="expression" dxfId="269" priority="552">
      <formula>OR(AI$3="F",AI$3="Fiber")</formula>
    </cfRule>
    <cfRule type="expression" dxfId="268" priority="559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67" priority="560">
      <formula>OR(AI$3="",AI$3=" ")</formula>
    </cfRule>
    <cfRule type="expression" dxfId="266" priority="561">
      <formula>OR(AI$3="A",AI$3="AES")</formula>
    </cfRule>
    <cfRule type="expression" dxfId="265" priority="562">
      <formula>OR(AI$3="M",AI$3="MADI")</formula>
    </cfRule>
    <cfRule type="expression" dxfId="264" priority="563">
      <formula>OR(AI$3="E",AI$3="EMB")</formula>
    </cfRule>
    <cfRule type="expression" dxfId="263" priority="564">
      <formula>OR(AI$3="S",AI$3="STD")</formula>
    </cfRule>
  </conditionalFormatting>
  <conditionalFormatting sqref="AJ4:AJ39">
    <cfRule type="expression" dxfId="262" priority="551">
      <formula>OR(AI$3="F",AI$3="Fiber")</formula>
    </cfRule>
    <cfRule type="expression" dxfId="261" priority="553">
      <formula>AND(AI$3&lt;&gt;"F",AI$3&lt;&gt;"Fiber",AI$3&lt;&gt;"S",AI$3&lt;&gt;"STD",AI$3&lt;&gt;"E",AI$3&lt;&gt;"EMB",AI$3&lt;&gt;"M",AI$3&lt;&gt;"MADI",AI$3&lt;&gt;"",AI$3&lt;&gt;" ",AI$3&lt;&gt;"A",AI$3&lt;&gt;"AES")</formula>
    </cfRule>
    <cfRule type="expression" dxfId="260" priority="554">
      <formula>OR(AI$3="",AI$3=" ")</formula>
    </cfRule>
    <cfRule type="expression" dxfId="259" priority="555">
      <formula>OR(AI$3="A",AI$3="AES")</formula>
    </cfRule>
    <cfRule type="expression" dxfId="258" priority="556">
      <formula>OR(AI$3="M",AI$3="MADI")</formula>
    </cfRule>
    <cfRule type="expression" dxfId="257" priority="557">
      <formula>OR(AI$3="E",AI$3="EMB")</formula>
    </cfRule>
    <cfRule type="expression" dxfId="256" priority="558">
      <formula>OR(AI$3="S",AI$3="STD")</formula>
    </cfRule>
  </conditionalFormatting>
  <conditionalFormatting sqref="AE14:AE31">
    <cfRule type="expression" dxfId="255" priority="244">
      <formula>OR(AE$13="F",AE$13="Fiber")</formula>
    </cfRule>
    <cfRule type="expression" dxfId="254" priority="251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253" priority="252">
      <formula>OR(AE$13="",AE$13=" ")</formula>
    </cfRule>
    <cfRule type="expression" dxfId="252" priority="253">
      <formula>OR(AE$13="A",AE$13="AES")</formula>
    </cfRule>
    <cfRule type="expression" dxfId="251" priority="254">
      <formula>OR(AE$13="M",AE$13="MADI")</formula>
    </cfRule>
    <cfRule type="expression" dxfId="250" priority="255">
      <formula>OR(AE$13="D",AE$13="DIS")</formula>
    </cfRule>
    <cfRule type="expression" dxfId="249" priority="256">
      <formula>OR(AE$13="S",AE$13="STD")</formula>
    </cfRule>
    <cfRule type="expression" dxfId="248" priority="242">
      <formula>OR(AE$13="FS")</formula>
    </cfRule>
  </conditionalFormatting>
  <conditionalFormatting sqref="AF14:AF31">
    <cfRule type="expression" dxfId="247" priority="243">
      <formula>OR(AE$13="F",AE$13="Fiber")</formula>
    </cfRule>
    <cfRule type="expression" dxfId="246" priority="245">
      <formula>AND(AE$13&lt;&gt;"FS",AE$13&lt;&gt;"F",AE$13&lt;&gt;"Fiber",AE$13&lt;&gt;"S",AE$13&lt;&gt;"STD",AE$13&lt;&gt;"D",AE$13&lt;&gt;"DIS",AE$13&lt;&gt;"M",AE$13&lt;&gt;"MADI",AE$13&lt;&gt;"",AE$13&lt;&gt;" ",AE$13&lt;&gt;"A",AE$13&lt;&gt;"AES")</formula>
    </cfRule>
    <cfRule type="expression" dxfId="245" priority="246">
      <formula>OR(AE$13="",AE$13=" ")</formula>
    </cfRule>
    <cfRule type="expression" dxfId="244" priority="247">
      <formula>OR(AE$13="A",AE$13="AES")</formula>
    </cfRule>
    <cfRule type="expression" dxfId="243" priority="248">
      <formula>OR(AE$13="M",AE$13="MADI")</formula>
    </cfRule>
    <cfRule type="expression" dxfId="242" priority="249">
      <formula>OR(AE$13="D",AE$13="DIS")</formula>
    </cfRule>
    <cfRule type="expression" dxfId="241" priority="250">
      <formula>OR(AE$13="S",AE$13="STD")</formula>
    </cfRule>
    <cfRule type="expression" dxfId="240" priority="241">
      <formula>OR(AE$13="FS")</formula>
    </cfRule>
  </conditionalFormatting>
  <conditionalFormatting sqref="AC14:AC31">
    <cfRule type="expression" dxfId="239" priority="226">
      <formula>OR(AC$13="FS")</formula>
    </cfRule>
    <cfRule type="expression" dxfId="238" priority="228">
      <formula>OR(AC$13="F",AC$13="Fiber")</formula>
    </cfRule>
    <cfRule type="expression" dxfId="237" priority="235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236" priority="236">
      <formula>OR(AC$13="",AC$13=" ")</formula>
    </cfRule>
    <cfRule type="expression" dxfId="235" priority="237">
      <formula>OR(AC$13="A",AC$13="AES")</formula>
    </cfRule>
    <cfRule type="expression" dxfId="234" priority="238">
      <formula>OR(AC$13="M",AC$13="MADI")</formula>
    </cfRule>
    <cfRule type="expression" dxfId="233" priority="239">
      <formula>OR(AC$13="D",AC$13="DIS")</formula>
    </cfRule>
    <cfRule type="expression" dxfId="232" priority="240">
      <formula>OR(AC$13="S",AC$13="STD")</formula>
    </cfRule>
  </conditionalFormatting>
  <conditionalFormatting sqref="AD14:AD31">
    <cfRule type="expression" dxfId="231" priority="225">
      <formula>OR(AC$13="FS")</formula>
    </cfRule>
    <cfRule type="expression" dxfId="230" priority="227">
      <formula>OR(AC$13="F",AC$13="Fiber")</formula>
    </cfRule>
    <cfRule type="expression" dxfId="229" priority="229">
      <formula>AND(AC$13&lt;&gt;"FS",AC$13&lt;&gt;"F",AC$13&lt;&gt;"Fiber",AC$13&lt;&gt;"S",AC$13&lt;&gt;"STD",AC$13&lt;&gt;"D",AC$13&lt;&gt;"DIS",AC$13&lt;&gt;"M",AC$13&lt;&gt;"MADI",AC$13&lt;&gt;"",AC$13&lt;&gt;" ",AC$13&lt;&gt;"A",AC$13&lt;&gt;"AES")</formula>
    </cfRule>
    <cfRule type="expression" dxfId="228" priority="230">
      <formula>OR(AC$13="",AC$13=" ")</formula>
    </cfRule>
    <cfRule type="expression" dxfId="227" priority="231">
      <formula>OR(AC$13="A",AC$13="AES")</formula>
    </cfRule>
    <cfRule type="expression" dxfId="226" priority="232">
      <formula>OR(AC$13="M",AC$13="MADI")</formula>
    </cfRule>
    <cfRule type="expression" dxfId="225" priority="233">
      <formula>OR(AC$13="D",AC$13="DIS")</formula>
    </cfRule>
    <cfRule type="expression" dxfId="224" priority="234">
      <formula>OR(AC$13="S",AC$13="STD")</formula>
    </cfRule>
  </conditionalFormatting>
  <conditionalFormatting sqref="AA14:AA31">
    <cfRule type="expression" dxfId="223" priority="210">
      <formula>OR(AA$13="FS")</formula>
    </cfRule>
    <cfRule type="expression" dxfId="222" priority="212">
      <formula>OR(AA$13="F",AA$13="Fiber")</formula>
    </cfRule>
    <cfRule type="expression" dxfId="221" priority="219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220" priority="220">
      <formula>OR(AA$13="",AA$13=" ")</formula>
    </cfRule>
    <cfRule type="expression" dxfId="219" priority="221">
      <formula>OR(AA$13="A",AA$13="AES")</formula>
    </cfRule>
    <cfRule type="expression" dxfId="218" priority="222">
      <formula>OR(AA$13="M",AA$13="MADI")</formula>
    </cfRule>
    <cfRule type="expression" dxfId="217" priority="223">
      <formula>OR(AA$13="D",AA$13="DIS")</formula>
    </cfRule>
    <cfRule type="expression" dxfId="216" priority="224">
      <formula>OR(AA$13="S",AA$13="STD")</formula>
    </cfRule>
  </conditionalFormatting>
  <conditionalFormatting sqref="AB14:AB31">
    <cfRule type="expression" dxfId="215" priority="209">
      <formula>OR(AA$13="FS")</formula>
    </cfRule>
    <cfRule type="expression" dxfId="214" priority="211">
      <formula>OR(AA$13="F",AA$13="Fiber")</formula>
    </cfRule>
    <cfRule type="expression" dxfId="213" priority="213">
      <formula>AND(AA$13&lt;&gt;"FS",AA$13&lt;&gt;"F",AA$13&lt;&gt;"Fiber",AA$13&lt;&gt;"S",AA$13&lt;&gt;"STD",AA$13&lt;&gt;"D",AA$13&lt;&gt;"DIS",AA$13&lt;&gt;"M",AA$13&lt;&gt;"MADI",AA$13&lt;&gt;"",AA$13&lt;&gt;" ",AA$13&lt;&gt;"A",AA$13&lt;&gt;"AES")</formula>
    </cfRule>
    <cfRule type="expression" dxfId="212" priority="214">
      <formula>OR(AA$13="",AA$13=" ")</formula>
    </cfRule>
    <cfRule type="expression" dxfId="211" priority="215">
      <formula>OR(AA$13="A",AA$13="AES")</formula>
    </cfRule>
    <cfRule type="expression" dxfId="210" priority="216">
      <formula>OR(AA$13="M",AA$13="MADI")</formula>
    </cfRule>
    <cfRule type="expression" dxfId="209" priority="217">
      <formula>OR(AA$13="D",AA$13="DIS")</formula>
    </cfRule>
    <cfRule type="expression" dxfId="208" priority="218">
      <formula>OR(AA$13="S",AA$13="STD")</formula>
    </cfRule>
  </conditionalFormatting>
  <conditionalFormatting sqref="Y14:Y31">
    <cfRule type="expression" dxfId="207" priority="194">
      <formula>OR(Y$13="FS")</formula>
    </cfRule>
    <cfRule type="expression" dxfId="206" priority="196">
      <formula>OR(Y$13="F",Y$13="Fiber")</formula>
    </cfRule>
    <cfRule type="expression" dxfId="205" priority="203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204" priority="204">
      <formula>OR(Y$13="",Y$13=" ")</formula>
    </cfRule>
    <cfRule type="expression" dxfId="203" priority="205">
      <formula>OR(Y$13="A",Y$13="AES")</formula>
    </cfRule>
    <cfRule type="expression" dxfId="202" priority="206">
      <formula>OR(Y$13="M",Y$13="MADI")</formula>
    </cfRule>
    <cfRule type="expression" dxfId="201" priority="207">
      <formula>OR(Y$13="D",Y$13="DIS")</formula>
    </cfRule>
    <cfRule type="expression" dxfId="200" priority="208">
      <formula>OR(Y$13="S",Y$13="STD")</formula>
    </cfRule>
  </conditionalFormatting>
  <conditionalFormatting sqref="Z14:Z31">
    <cfRule type="expression" dxfId="199" priority="193">
      <formula>OR(Y$13="FS")</formula>
    </cfRule>
    <cfRule type="expression" dxfId="198" priority="195">
      <formula>OR(Y$13="F",Y$13="Fiber")</formula>
    </cfRule>
    <cfRule type="expression" dxfId="197" priority="197">
      <formula>AND(Y$13&lt;&gt;"FS",Y$13&lt;&gt;"F",Y$13&lt;&gt;"Fiber",Y$13&lt;&gt;"S",Y$13&lt;&gt;"STD",Y$13&lt;&gt;"D",Y$13&lt;&gt;"DIS",Y$13&lt;&gt;"M",Y$13&lt;&gt;"MADI",Y$13&lt;&gt;"",Y$13&lt;&gt;" ",Y$13&lt;&gt;"A",Y$13&lt;&gt;"AES")</formula>
    </cfRule>
    <cfRule type="expression" dxfId="196" priority="198">
      <formula>OR(Y$13="",Y$13=" ")</formula>
    </cfRule>
    <cfRule type="expression" dxfId="195" priority="199">
      <formula>OR(Y$13="A",Y$13="AES")</formula>
    </cfRule>
    <cfRule type="expression" dxfId="194" priority="200">
      <formula>OR(Y$13="M",Y$13="MADI")</formula>
    </cfRule>
    <cfRule type="expression" dxfId="193" priority="201">
      <formula>OR(Y$13="D",Y$13="DIS")</formula>
    </cfRule>
    <cfRule type="expression" dxfId="192" priority="202">
      <formula>OR(Y$13="S",Y$13="STD")</formula>
    </cfRule>
  </conditionalFormatting>
  <conditionalFormatting sqref="W14:W31">
    <cfRule type="expression" dxfId="191" priority="178">
      <formula>OR(W$13="FS")</formula>
    </cfRule>
    <cfRule type="expression" dxfId="190" priority="180">
      <formula>OR(W$13="F",W$13="Fiber")</formula>
    </cfRule>
    <cfRule type="expression" dxfId="189" priority="187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188" priority="188">
      <formula>OR(W$13="",W$13=" ")</formula>
    </cfRule>
    <cfRule type="expression" dxfId="187" priority="189">
      <formula>OR(W$13="A",W$13="AES")</formula>
    </cfRule>
    <cfRule type="expression" dxfId="186" priority="190">
      <formula>OR(W$13="M",W$13="MADI")</formula>
    </cfRule>
    <cfRule type="expression" dxfId="185" priority="191">
      <formula>OR(W$13="D",W$13="DIS")</formula>
    </cfRule>
    <cfRule type="expression" dxfId="184" priority="192">
      <formula>OR(W$13="S",W$13="STD")</formula>
    </cfRule>
  </conditionalFormatting>
  <conditionalFormatting sqref="X14:X31">
    <cfRule type="expression" dxfId="183" priority="177">
      <formula>OR(W$13="FS")</formula>
    </cfRule>
    <cfRule type="expression" dxfId="182" priority="179">
      <formula>OR(W$13="F",W$13="Fiber")</formula>
    </cfRule>
    <cfRule type="expression" dxfId="181" priority="181">
      <formula>AND(W$13&lt;&gt;"FS",W$13&lt;&gt;"F",W$13&lt;&gt;"Fiber",W$13&lt;&gt;"S",W$13&lt;&gt;"STD",W$13&lt;&gt;"D",W$13&lt;&gt;"DIS",W$13&lt;&gt;"M",W$13&lt;&gt;"MADI",W$13&lt;&gt;"",W$13&lt;&gt;" ",W$13&lt;&gt;"A",W$13&lt;&gt;"AES")</formula>
    </cfRule>
    <cfRule type="expression" dxfId="180" priority="182">
      <formula>OR(W$13="",W$13=" ")</formula>
    </cfRule>
    <cfRule type="expression" dxfId="179" priority="183">
      <formula>OR(W$13="A",W$13="AES")</formula>
    </cfRule>
    <cfRule type="expression" dxfId="178" priority="184">
      <formula>OR(W$13="M",W$13="MADI")</formula>
    </cfRule>
    <cfRule type="expression" dxfId="177" priority="185">
      <formula>OR(W$13="D",W$13="DIS")</formula>
    </cfRule>
    <cfRule type="expression" dxfId="176" priority="186">
      <formula>OR(W$13="S",W$13="STD")</formula>
    </cfRule>
  </conditionalFormatting>
  <conditionalFormatting sqref="U14:U31">
    <cfRule type="expression" dxfId="175" priority="162">
      <formula>OR(U$13="FS")</formula>
    </cfRule>
    <cfRule type="expression" dxfId="174" priority="164">
      <formula>OR(U$13="F",U$13="Fiber")</formula>
    </cfRule>
    <cfRule type="expression" dxfId="173" priority="171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172" priority="172">
      <formula>OR(U$13="",U$13=" ")</formula>
    </cfRule>
    <cfRule type="expression" dxfId="171" priority="173">
      <formula>OR(U$13="A",U$13="AES")</formula>
    </cfRule>
    <cfRule type="expression" dxfId="170" priority="174">
      <formula>OR(U$13="M",U$13="MADI")</formula>
    </cfRule>
    <cfRule type="expression" dxfId="169" priority="175">
      <formula>OR(U$13="D",U$13="DIS")</formula>
    </cfRule>
    <cfRule type="expression" dxfId="168" priority="176">
      <formula>OR(U$13="S",U$13="STD")</formula>
    </cfRule>
  </conditionalFormatting>
  <conditionalFormatting sqref="V14:V31">
    <cfRule type="expression" dxfId="167" priority="161">
      <formula>OR(U$13="FS")</formula>
    </cfRule>
    <cfRule type="expression" dxfId="166" priority="163">
      <formula>OR(U$13="F",U$13="Fiber")</formula>
    </cfRule>
    <cfRule type="expression" dxfId="165" priority="165">
      <formula>AND(U$13&lt;&gt;"FS",U$13&lt;&gt;"F",U$13&lt;&gt;"Fiber",U$13&lt;&gt;"S",U$13&lt;&gt;"STD",U$13&lt;&gt;"D",U$13&lt;&gt;"DIS",U$13&lt;&gt;"M",U$13&lt;&gt;"MADI",U$13&lt;&gt;"",U$13&lt;&gt;" ",U$13&lt;&gt;"A",U$13&lt;&gt;"AES")</formula>
    </cfRule>
    <cfRule type="expression" dxfId="164" priority="166">
      <formula>OR(U$13="",U$13=" ")</formula>
    </cfRule>
    <cfRule type="expression" dxfId="163" priority="167">
      <formula>OR(U$13="A",U$13="AES")</formula>
    </cfRule>
    <cfRule type="expression" dxfId="162" priority="168">
      <formula>OR(U$13="M",U$13="MADI")</formula>
    </cfRule>
    <cfRule type="expression" dxfId="161" priority="169">
      <formula>OR(U$13="D",U$13="DIS")</formula>
    </cfRule>
    <cfRule type="expression" dxfId="160" priority="170">
      <formula>OR(U$13="S",U$13="STD")</formula>
    </cfRule>
  </conditionalFormatting>
  <conditionalFormatting sqref="S14:S31">
    <cfRule type="expression" dxfId="159" priority="146">
      <formula>OR(S$13="FS")</formula>
    </cfRule>
    <cfRule type="expression" dxfId="158" priority="148">
      <formula>OR(S$13="F",S$13="Fiber")</formula>
    </cfRule>
    <cfRule type="expression" dxfId="157" priority="155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156" priority="156">
      <formula>OR(S$13="",S$13=" ")</formula>
    </cfRule>
    <cfRule type="expression" dxfId="155" priority="157">
      <formula>OR(S$13="A",S$13="AES")</formula>
    </cfRule>
    <cfRule type="expression" dxfId="154" priority="158">
      <formula>OR(S$13="M",S$13="MADI")</formula>
    </cfRule>
    <cfRule type="expression" dxfId="153" priority="159">
      <formula>OR(S$13="D",S$13="DIS")</formula>
    </cfRule>
    <cfRule type="expression" dxfId="152" priority="160">
      <formula>OR(S$13="S",S$13="STD")</formula>
    </cfRule>
  </conditionalFormatting>
  <conditionalFormatting sqref="T14:T31">
    <cfRule type="expression" dxfId="151" priority="145">
      <formula>OR(S$13="FS")</formula>
    </cfRule>
    <cfRule type="expression" dxfId="150" priority="147">
      <formula>OR(S$13="F",S$13="Fiber")</formula>
    </cfRule>
    <cfRule type="expression" dxfId="149" priority="149">
      <formula>AND(S$13&lt;&gt;"FS",S$13&lt;&gt;"F",S$13&lt;&gt;"Fiber",S$13&lt;&gt;"S",S$13&lt;&gt;"STD",S$13&lt;&gt;"D",S$13&lt;&gt;"DIS",S$13&lt;&gt;"M",S$13&lt;&gt;"MADI",S$13&lt;&gt;"",S$13&lt;&gt;" ",S$13&lt;&gt;"A",S$13&lt;&gt;"AES")</formula>
    </cfRule>
    <cfRule type="expression" dxfId="148" priority="150">
      <formula>OR(S$13="",S$13=" ")</formula>
    </cfRule>
    <cfRule type="expression" dxfId="147" priority="151">
      <formula>OR(S$13="A",S$13="AES")</formula>
    </cfRule>
    <cfRule type="expression" dxfId="146" priority="152">
      <formula>OR(S$13="M",S$13="MADI")</formula>
    </cfRule>
    <cfRule type="expression" dxfId="145" priority="153">
      <formula>OR(S$13="D",S$13="DIS")</formula>
    </cfRule>
    <cfRule type="expression" dxfId="144" priority="154">
      <formula>OR(S$13="S",S$13="STD")</formula>
    </cfRule>
  </conditionalFormatting>
  <conditionalFormatting sqref="Q14:Q31">
    <cfRule type="expression" dxfId="143" priority="130">
      <formula>OR(Q$13="FS")</formula>
    </cfRule>
    <cfRule type="expression" dxfId="142" priority="132">
      <formula>OR(Q$13="F",Q$13="Fiber")</formula>
    </cfRule>
    <cfRule type="expression" dxfId="141" priority="139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140" priority="140">
      <formula>OR(Q$13="",Q$13=" ")</formula>
    </cfRule>
    <cfRule type="expression" dxfId="139" priority="141">
      <formula>OR(Q$13="A",Q$13="AES")</formula>
    </cfRule>
    <cfRule type="expression" dxfId="138" priority="142">
      <formula>OR(Q$13="M",Q$13="MADI")</formula>
    </cfRule>
    <cfRule type="expression" dxfId="137" priority="143">
      <formula>OR(Q$13="D",Q$13="DIS")</formula>
    </cfRule>
    <cfRule type="expression" dxfId="136" priority="144">
      <formula>OR(Q$13="S",Q$13="STD")</formula>
    </cfRule>
  </conditionalFormatting>
  <conditionalFormatting sqref="R14:R31">
    <cfRule type="expression" dxfId="135" priority="129">
      <formula>OR(Q$13="FS")</formula>
    </cfRule>
    <cfRule type="expression" dxfId="134" priority="131">
      <formula>OR(Q$13="F",Q$13="Fiber")</formula>
    </cfRule>
    <cfRule type="expression" dxfId="133" priority="133">
      <formula>AND(Q$13&lt;&gt;"FS",Q$13&lt;&gt;"F",Q$13&lt;&gt;"Fiber",Q$13&lt;&gt;"S",Q$13&lt;&gt;"STD",Q$13&lt;&gt;"D",Q$13&lt;&gt;"DIS",Q$13&lt;&gt;"M",Q$13&lt;&gt;"MADI",Q$13&lt;&gt;"",Q$13&lt;&gt;" ",Q$13&lt;&gt;"A",Q$13&lt;&gt;"AES")</formula>
    </cfRule>
    <cfRule type="expression" dxfId="132" priority="134">
      <formula>OR(Q$13="",Q$13=" ")</formula>
    </cfRule>
    <cfRule type="expression" dxfId="131" priority="135">
      <formula>OR(Q$13="A",Q$13="AES")</formula>
    </cfRule>
    <cfRule type="expression" dxfId="130" priority="136">
      <formula>OR(Q$13="M",Q$13="MADI")</formula>
    </cfRule>
    <cfRule type="expression" dxfId="129" priority="137">
      <formula>OR(Q$13="D",Q$13="DIS")</formula>
    </cfRule>
    <cfRule type="expression" dxfId="128" priority="138">
      <formula>OR(Q$13="S",Q$13="STD")</formula>
    </cfRule>
  </conditionalFormatting>
  <conditionalFormatting sqref="O14:O31">
    <cfRule type="expression" dxfId="127" priority="114">
      <formula>OR(O$13="FS")</formula>
    </cfRule>
    <cfRule type="expression" dxfId="126" priority="116">
      <formula>OR(O$13="F",O$13="Fiber")</formula>
    </cfRule>
    <cfRule type="expression" dxfId="125" priority="123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124" priority="124">
      <formula>OR(O$13="",O$13=" ")</formula>
    </cfRule>
    <cfRule type="expression" dxfId="123" priority="125">
      <formula>OR(O$13="A",O$13="AES")</formula>
    </cfRule>
    <cfRule type="expression" dxfId="122" priority="126">
      <formula>OR(O$13="M",O$13="MADI")</formula>
    </cfRule>
    <cfRule type="expression" dxfId="121" priority="127">
      <formula>OR(O$13="D",O$13="DIS")</formula>
    </cfRule>
    <cfRule type="expression" dxfId="120" priority="128">
      <formula>OR(O$13="S",O$13="STD")</formula>
    </cfRule>
  </conditionalFormatting>
  <conditionalFormatting sqref="P14:P31">
    <cfRule type="expression" dxfId="119" priority="113">
      <formula>OR(O$13="FS")</formula>
    </cfRule>
    <cfRule type="expression" dxfId="118" priority="115">
      <formula>OR(O$13="F",O$13="Fiber")</formula>
    </cfRule>
    <cfRule type="expression" dxfId="117" priority="117">
      <formula>AND(O$13&lt;&gt;"FS",O$13&lt;&gt;"F",O$13&lt;&gt;"Fiber",O$13&lt;&gt;"S",O$13&lt;&gt;"STD",O$13&lt;&gt;"D",O$13&lt;&gt;"DIS",O$13&lt;&gt;"M",O$13&lt;&gt;"MADI",O$13&lt;&gt;"",O$13&lt;&gt;" ",O$13&lt;&gt;"A",O$13&lt;&gt;"AES")</formula>
    </cfRule>
    <cfRule type="expression" dxfId="116" priority="118">
      <formula>OR(O$13="",O$13=" ")</formula>
    </cfRule>
    <cfRule type="expression" dxfId="115" priority="119">
      <formula>OR(O$13="A",O$13="AES")</formula>
    </cfRule>
    <cfRule type="expression" dxfId="114" priority="120">
      <formula>OR(O$13="M",O$13="MADI")</formula>
    </cfRule>
    <cfRule type="expression" dxfId="113" priority="121">
      <formula>OR(O$13="D",O$13="DIS")</formula>
    </cfRule>
    <cfRule type="expression" dxfId="112" priority="122">
      <formula>OR(O$13="S",O$13="STD")</formula>
    </cfRule>
  </conditionalFormatting>
  <conditionalFormatting sqref="M14:M31">
    <cfRule type="expression" dxfId="111" priority="98">
      <formula>OR(M$13="FS")</formula>
    </cfRule>
    <cfRule type="expression" dxfId="110" priority="100">
      <formula>OR(M$13="F",M$13="Fiber")</formula>
    </cfRule>
    <cfRule type="expression" dxfId="109" priority="107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108" priority="108">
      <formula>OR(M$13="",M$13=" ")</formula>
    </cfRule>
    <cfRule type="expression" dxfId="107" priority="109">
      <formula>OR(M$13="A",M$13="AES")</formula>
    </cfRule>
    <cfRule type="expression" dxfId="106" priority="110">
      <formula>OR(M$13="M",M$13="MADI")</formula>
    </cfRule>
    <cfRule type="expression" dxfId="105" priority="111">
      <formula>OR(M$13="D",M$13="DIS")</formula>
    </cfRule>
    <cfRule type="expression" dxfId="104" priority="112">
      <formula>OR(M$13="S",M$13="STD")</formula>
    </cfRule>
  </conditionalFormatting>
  <conditionalFormatting sqref="N14:N31">
    <cfRule type="expression" dxfId="103" priority="97">
      <formula>OR(M$13="FS")</formula>
    </cfRule>
    <cfRule type="expression" dxfId="102" priority="99">
      <formula>OR(M$13="F",M$13="Fiber")</formula>
    </cfRule>
    <cfRule type="expression" dxfId="101" priority="101">
      <formula>AND(M$13&lt;&gt;"FS",M$13&lt;&gt;"F",M$13&lt;&gt;"Fiber",M$13&lt;&gt;"S",M$13&lt;&gt;"STD",M$13&lt;&gt;"D",M$13&lt;&gt;"DIS",M$13&lt;&gt;"M",M$13&lt;&gt;"MADI",M$13&lt;&gt;"",M$13&lt;&gt;" ",M$13&lt;&gt;"A",M$13&lt;&gt;"AES")</formula>
    </cfRule>
    <cfRule type="expression" dxfId="100" priority="102">
      <formula>OR(M$13="",M$13=" ")</formula>
    </cfRule>
    <cfRule type="expression" dxfId="99" priority="103">
      <formula>OR(M$13="A",M$13="AES")</formula>
    </cfRule>
    <cfRule type="expression" dxfId="98" priority="104">
      <formula>OR(M$13="M",M$13="MADI")</formula>
    </cfRule>
    <cfRule type="expression" dxfId="97" priority="105">
      <formula>OR(M$13="D",M$13="DIS")</formula>
    </cfRule>
    <cfRule type="expression" dxfId="96" priority="106">
      <formula>OR(M$13="S",M$13="STD")</formula>
    </cfRule>
  </conditionalFormatting>
  <conditionalFormatting sqref="K14:K31">
    <cfRule type="expression" dxfId="95" priority="82">
      <formula>OR(K$13="FS")</formula>
    </cfRule>
    <cfRule type="expression" dxfId="94" priority="84">
      <formula>OR(K$13="F",K$13="Fiber")</formula>
    </cfRule>
    <cfRule type="expression" dxfId="93" priority="91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92" priority="92">
      <formula>OR(K$13="",K$13=" ")</formula>
    </cfRule>
    <cfRule type="expression" dxfId="91" priority="93">
      <formula>OR(K$13="A",K$13="AES")</formula>
    </cfRule>
    <cfRule type="expression" dxfId="90" priority="94">
      <formula>OR(K$13="M",K$13="MADI")</formula>
    </cfRule>
    <cfRule type="expression" dxfId="89" priority="95">
      <formula>OR(K$13="D",K$13="DIS")</formula>
    </cfRule>
    <cfRule type="expression" dxfId="88" priority="96">
      <formula>OR(K$13="S",K$13="STD")</formula>
    </cfRule>
  </conditionalFormatting>
  <conditionalFormatting sqref="L14:L31">
    <cfRule type="expression" dxfId="87" priority="81">
      <formula>OR(K$13="FS")</formula>
    </cfRule>
    <cfRule type="expression" dxfId="86" priority="83">
      <formula>OR(K$13="F",K$13="Fiber")</formula>
    </cfRule>
    <cfRule type="expression" dxfId="85" priority="85">
      <formula>AND(K$13&lt;&gt;"FS",K$13&lt;&gt;"F",K$13&lt;&gt;"Fiber",K$13&lt;&gt;"S",K$13&lt;&gt;"STD",K$13&lt;&gt;"D",K$13&lt;&gt;"DIS",K$13&lt;&gt;"M",K$13&lt;&gt;"MADI",K$13&lt;&gt;"",K$13&lt;&gt;" ",K$13&lt;&gt;"A",K$13&lt;&gt;"AES")</formula>
    </cfRule>
    <cfRule type="expression" dxfId="84" priority="86">
      <formula>OR(K$13="",K$13=" ")</formula>
    </cfRule>
    <cfRule type="expression" dxfId="83" priority="87">
      <formula>OR(K$13="A",K$13="AES")</formula>
    </cfRule>
    <cfRule type="expression" dxfId="82" priority="88">
      <formula>OR(K$13="M",K$13="MADI")</formula>
    </cfRule>
    <cfRule type="expression" dxfId="81" priority="89">
      <formula>OR(K$13="D",K$13="DIS")</formula>
    </cfRule>
    <cfRule type="expression" dxfId="80" priority="90">
      <formula>OR(K$13="S",K$13="STD")</formula>
    </cfRule>
  </conditionalFormatting>
  <conditionalFormatting sqref="I14:I31">
    <cfRule type="expression" dxfId="79" priority="66">
      <formula>OR(I$13="FS")</formula>
    </cfRule>
    <cfRule type="expression" dxfId="78" priority="68">
      <formula>OR(I$13="F",I$13="Fiber")</formula>
    </cfRule>
    <cfRule type="expression" dxfId="77" priority="75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76" priority="76">
      <formula>OR(I$13="",I$13=" ")</formula>
    </cfRule>
    <cfRule type="expression" dxfId="75" priority="77">
      <formula>OR(I$13="A",I$13="AES")</formula>
    </cfRule>
    <cfRule type="expression" dxfId="74" priority="78">
      <formula>OR(I$13="M",I$13="MADI")</formula>
    </cfRule>
    <cfRule type="expression" dxfId="73" priority="79">
      <formula>OR(I$13="D",I$13="DIS")</formula>
    </cfRule>
    <cfRule type="expression" dxfId="72" priority="80">
      <formula>OR(I$13="S",I$13="STD")</formula>
    </cfRule>
  </conditionalFormatting>
  <conditionalFormatting sqref="J14:J31">
    <cfRule type="expression" dxfId="71" priority="65">
      <formula>OR(I$13="FS")</formula>
    </cfRule>
    <cfRule type="expression" dxfId="70" priority="67">
      <formula>OR(I$13="F",I$13="Fiber")</formula>
    </cfRule>
    <cfRule type="expression" dxfId="69" priority="69">
      <formula>AND(I$13&lt;&gt;"FS",I$13&lt;&gt;"F",I$13&lt;&gt;"Fiber",I$13&lt;&gt;"S",I$13&lt;&gt;"STD",I$13&lt;&gt;"D",I$13&lt;&gt;"DIS",I$13&lt;&gt;"M",I$13&lt;&gt;"MADI",I$13&lt;&gt;"",I$13&lt;&gt;" ",I$13&lt;&gt;"A",I$13&lt;&gt;"AES")</formula>
    </cfRule>
    <cfRule type="expression" dxfId="68" priority="70">
      <formula>OR(I$13="",I$13=" ")</formula>
    </cfRule>
    <cfRule type="expression" dxfId="67" priority="71">
      <formula>OR(I$13="A",I$13="AES")</formula>
    </cfRule>
    <cfRule type="expression" dxfId="66" priority="72">
      <formula>OR(I$13="M",I$13="MADI")</formula>
    </cfRule>
    <cfRule type="expression" dxfId="65" priority="73">
      <formula>OR(I$13="D",I$13="DIS")</formula>
    </cfRule>
    <cfRule type="expression" dxfId="64" priority="74">
      <formula>OR(I$13="S",I$13="STD")</formula>
    </cfRule>
  </conditionalFormatting>
  <conditionalFormatting sqref="G14:G31">
    <cfRule type="expression" dxfId="63" priority="50">
      <formula>OR(G$13="FS")</formula>
    </cfRule>
    <cfRule type="expression" dxfId="62" priority="52">
      <formula>OR(G$13="F",G$13="Fiber")</formula>
    </cfRule>
    <cfRule type="expression" dxfId="61" priority="59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60" priority="60">
      <formula>OR(G$13="",G$13=" ")</formula>
    </cfRule>
    <cfRule type="expression" dxfId="59" priority="61">
      <formula>OR(G$13="A",G$13="AES")</formula>
    </cfRule>
    <cfRule type="expression" dxfId="58" priority="62">
      <formula>OR(G$13="M",G$13="MADI")</formula>
    </cfRule>
    <cfRule type="expression" dxfId="57" priority="63">
      <formula>OR(G$13="D",G$13="DIS")</formula>
    </cfRule>
    <cfRule type="expression" dxfId="56" priority="64">
      <formula>OR(G$13="S",G$13="STD")</formula>
    </cfRule>
  </conditionalFormatting>
  <conditionalFormatting sqref="H14:H31">
    <cfRule type="expression" dxfId="55" priority="49">
      <formula>OR(G$13="FS")</formula>
    </cfRule>
    <cfRule type="expression" dxfId="54" priority="51">
      <formula>OR(G$13="F",G$13="Fiber")</formula>
    </cfRule>
    <cfRule type="expression" dxfId="53" priority="53">
      <formula>AND(G$13&lt;&gt;"FS",G$13&lt;&gt;"F",G$13&lt;&gt;"Fiber",G$13&lt;&gt;"S",G$13&lt;&gt;"STD",G$13&lt;&gt;"D",G$13&lt;&gt;"DIS",G$13&lt;&gt;"M",G$13&lt;&gt;"MADI",G$13&lt;&gt;"",G$13&lt;&gt;" ",G$13&lt;&gt;"A",G$13&lt;&gt;"AES")</formula>
    </cfRule>
    <cfRule type="expression" dxfId="52" priority="54">
      <formula>OR(G$13="",G$13=" ")</formula>
    </cfRule>
    <cfRule type="expression" dxfId="51" priority="55">
      <formula>OR(G$13="A",G$13="AES")</formula>
    </cfRule>
    <cfRule type="expression" dxfId="50" priority="56">
      <formula>OR(G$13="M",G$13="MADI")</formula>
    </cfRule>
    <cfRule type="expression" dxfId="49" priority="57">
      <formula>OR(G$13="D",G$13="DIS")</formula>
    </cfRule>
    <cfRule type="expression" dxfId="48" priority="58">
      <formula>OR(G$13="S",G$13="STD")</formula>
    </cfRule>
  </conditionalFormatting>
  <conditionalFormatting sqref="E14:E31">
    <cfRule type="expression" dxfId="47" priority="34">
      <formula>OR(E$13="FS")</formula>
    </cfRule>
    <cfRule type="expression" dxfId="46" priority="36">
      <formula>OR(E$13="F",E$13="Fiber")</formula>
    </cfRule>
    <cfRule type="expression" dxfId="45" priority="43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44" priority="44">
      <formula>OR(E$13="",E$13=" ")</formula>
    </cfRule>
    <cfRule type="expression" dxfId="43" priority="45">
      <formula>OR(E$13="A",E$13="AES")</formula>
    </cfRule>
    <cfRule type="expression" dxfId="42" priority="46">
      <formula>OR(E$13="M",E$13="MADI")</formula>
    </cfRule>
    <cfRule type="expression" dxfId="41" priority="47">
      <formula>OR(E$13="D",E$13="DIS")</formula>
    </cfRule>
    <cfRule type="expression" dxfId="40" priority="48">
      <formula>OR(E$13="S",E$13="STD")</formula>
    </cfRule>
  </conditionalFormatting>
  <conditionalFormatting sqref="F14:F31">
    <cfRule type="expression" dxfId="39" priority="33">
      <formula>OR(E$13="FS")</formula>
    </cfRule>
    <cfRule type="expression" dxfId="38" priority="35">
      <formula>OR(E$13="F",E$13="Fiber")</formula>
    </cfRule>
    <cfRule type="expression" dxfId="37" priority="37">
      <formula>AND(E$13&lt;&gt;"FS",E$13&lt;&gt;"F",E$13&lt;&gt;"Fiber",E$13&lt;&gt;"S",E$13&lt;&gt;"STD",E$13&lt;&gt;"D",E$13&lt;&gt;"DIS",E$13&lt;&gt;"M",E$13&lt;&gt;"MADI",E$13&lt;&gt;"",E$13&lt;&gt;" ",E$13&lt;&gt;"A",E$13&lt;&gt;"AES")</formula>
    </cfRule>
    <cfRule type="expression" dxfId="36" priority="38">
      <formula>OR(E$13="",E$13=" ")</formula>
    </cfRule>
    <cfRule type="expression" dxfId="35" priority="39">
      <formula>OR(E$13="A",E$13="AES")</formula>
    </cfRule>
    <cfRule type="expression" dxfId="34" priority="40">
      <formula>OR(E$13="M",E$13="MADI")</formula>
    </cfRule>
    <cfRule type="expression" dxfId="33" priority="41">
      <formula>OR(E$13="D",E$13="DIS")</formula>
    </cfRule>
    <cfRule type="expression" dxfId="32" priority="42">
      <formula>OR(E$13="S",E$13="STD")</formula>
    </cfRule>
  </conditionalFormatting>
  <conditionalFormatting sqref="C14:C31">
    <cfRule type="expression" dxfId="31" priority="18">
      <formula>OR(C$13="FS")</formula>
    </cfRule>
    <cfRule type="expression" dxfId="30" priority="20">
      <formula>OR(C$13="F",C$13="Fiber")</formula>
    </cfRule>
    <cfRule type="expression" dxfId="29" priority="27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28" priority="28">
      <formula>OR(C$13="",C$13=" ")</formula>
    </cfRule>
    <cfRule type="expression" dxfId="27" priority="29">
      <formula>OR(C$13="A",C$13="AES")</formula>
    </cfRule>
    <cfRule type="expression" dxfId="26" priority="30">
      <formula>OR(C$13="M",C$13="MADI")</formula>
    </cfRule>
    <cfRule type="expression" dxfId="25" priority="31">
      <formula>OR(C$13="D",C$13="DIS")</formula>
    </cfRule>
    <cfRule type="expression" dxfId="24" priority="32">
      <formula>OR(C$13="S",C$13="STD")</formula>
    </cfRule>
  </conditionalFormatting>
  <conditionalFormatting sqref="D14:D31">
    <cfRule type="expression" dxfId="23" priority="17">
      <formula>OR(C$13="FS")</formula>
    </cfRule>
    <cfRule type="expression" dxfId="22" priority="19">
      <formula>OR(C$13="F",C$13="Fiber")</formula>
    </cfRule>
    <cfRule type="expression" dxfId="21" priority="21">
      <formula>AND(C$13&lt;&gt;"FS",C$13&lt;&gt;"F",C$13&lt;&gt;"Fiber",C$13&lt;&gt;"S",C$13&lt;&gt;"STD",C$13&lt;&gt;"D",C$13&lt;&gt;"DIS",C$13&lt;&gt;"M",C$13&lt;&gt;"MADI",C$13&lt;&gt;"",C$13&lt;&gt;" ",C$13&lt;&gt;"A",C$13&lt;&gt;"AES")</formula>
    </cfRule>
    <cfRule type="expression" dxfId="20" priority="22">
      <formula>OR(C$13="",C$13=" ")</formula>
    </cfRule>
    <cfRule type="expression" dxfId="19" priority="23">
      <formula>OR(C$13="A",C$13="AES")</formula>
    </cfRule>
    <cfRule type="expression" dxfId="18" priority="24">
      <formula>OR(C$13="M",C$13="MADI")</formula>
    </cfRule>
    <cfRule type="expression" dxfId="17" priority="25">
      <formula>OR(C$13="D",C$13="DIS")</formula>
    </cfRule>
    <cfRule type="expression" dxfId="16" priority="26">
      <formula>OR(C$13="S",C$13="STD")</formula>
    </cfRule>
  </conditionalFormatting>
  <conditionalFormatting sqref="A14:A31">
    <cfRule type="expression" dxfId="15" priority="2">
      <formula>OR(A$13="FS")</formula>
    </cfRule>
    <cfRule type="expression" dxfId="14" priority="4">
      <formula>OR(A$13="F",A$13="Fiber")</formula>
    </cfRule>
    <cfRule type="expression" dxfId="13" priority="11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12" priority="12">
      <formula>OR(A$13="",A$13=" ")</formula>
    </cfRule>
    <cfRule type="expression" dxfId="11" priority="13">
      <formula>OR(A$13="A",A$13="AES")</formula>
    </cfRule>
    <cfRule type="expression" dxfId="10" priority="14">
      <formula>OR(A$13="M",A$13="MADI")</formula>
    </cfRule>
    <cfRule type="expression" dxfId="9" priority="15">
      <formula>OR(A$13="D",A$13="DIS")</formula>
    </cfRule>
    <cfRule type="expression" dxfId="8" priority="16">
      <formula>OR(A$13="S",A$13="STD")</formula>
    </cfRule>
  </conditionalFormatting>
  <conditionalFormatting sqref="B14:B31">
    <cfRule type="expression" dxfId="7" priority="1">
      <formula>OR(A$13="FS")</formula>
    </cfRule>
    <cfRule type="expression" dxfId="6" priority="3">
      <formula>OR(A$13="F",A$13="Fiber")</formula>
    </cfRule>
    <cfRule type="expression" dxfId="5" priority="5">
      <formula>AND(A$13&lt;&gt;"FS",A$13&lt;&gt;"F",A$13&lt;&gt;"Fiber",A$13&lt;&gt;"S",A$13&lt;&gt;"STD",A$13&lt;&gt;"D",A$13&lt;&gt;"DIS",A$13&lt;&gt;"M",A$13&lt;&gt;"MADI",A$13&lt;&gt;"",A$13&lt;&gt;" ",A$13&lt;&gt;"A",A$13&lt;&gt;"AES")</formula>
    </cfRule>
    <cfRule type="expression" dxfId="4" priority="6">
      <formula>OR(A$13="",A$13=" ")</formula>
    </cfRule>
    <cfRule type="expression" dxfId="3" priority="7">
      <formula>OR(A$13="A",A$13="AES")</formula>
    </cfRule>
    <cfRule type="expression" dxfId="2" priority="8">
      <formula>OR(A$13="M",A$13="MADI")</formula>
    </cfRule>
    <cfRule type="expression" dxfId="1" priority="9">
      <formula>OR(A$13="D",A$13="DIS")</formula>
    </cfRule>
    <cfRule type="expression" dxfId="0" priority="10">
      <formula>OR(A$13="S",A$13="STD")</formula>
    </cfRule>
  </conditionalFormatting>
  <dataValidations count="2">
    <dataValidation type="list" errorStyle="warning" allowBlank="1" showInputMessage="1" showErrorMessage="1" sqref="AI3:AX3">
      <formula1>$BD$2:$BD$7</formula1>
    </dataValidation>
    <dataValidation type="list" errorStyle="warning" allowBlank="1" showInputMessage="1" showErrorMessage="1" sqref="A13:AF13">
      <formula1>$BD$22:$BD$28</formula1>
    </dataValidation>
  </dataValidations>
  <printOptions horizontalCentered="1" verticalCentered="1"/>
  <pageMargins left="0.2" right="0.2" top="0.25" bottom="0.25" header="0" footer="0"/>
  <pageSetup paperSize="3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Cox</dc:creator>
  <cp:lastModifiedBy>COX Doug</cp:lastModifiedBy>
  <cp:lastPrinted>2011-09-15T18:31:59Z</cp:lastPrinted>
  <dcterms:created xsi:type="dcterms:W3CDTF">2011-08-15T15:03:17Z</dcterms:created>
  <dcterms:modified xsi:type="dcterms:W3CDTF">2013-08-12T20:49:36Z</dcterms:modified>
</cp:coreProperties>
</file>